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0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</externalReferences>
  <definedNames>
    <definedName name="Z_59D6CA14_0334_4BCA_8446_A8ADF8C977CE_.wvu.PrintArea" localSheetId="0" hidden="1">'январь'!$A$1:$N$12</definedName>
    <definedName name="Z_66826398_24B6_463B_BDF7_C4F30F07715E_.wvu.PrintArea" localSheetId="0" hidden="1">'январь'!$A$1:$N$12</definedName>
    <definedName name="Z_A81EE3AB_09E0_4906_9B83_63FD3379E5E0_.wvu.PrintArea" localSheetId="0" hidden="1">'январь'!$A$1:$N$12</definedName>
    <definedName name="Z_A96E3CEC_C45D_44DE_BEAD_390287949CF6_.wvu.PrintArea" localSheetId="0" hidden="1">'январь'!$A$1:$N$12</definedName>
    <definedName name="_xlnm.Print_Area" localSheetId="0">'январь'!$A$1:$N$12</definedName>
  </definedNames>
  <calcPr fullCalcOnLoad="1"/>
</workbook>
</file>

<file path=xl/sharedStrings.xml><?xml version="1.0" encoding="utf-8"?>
<sst xmlns="http://schemas.openxmlformats.org/spreadsheetml/2006/main" count="724" uniqueCount="39">
  <si>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</si>
  <si>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</si>
  <si>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</si>
  <si>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</si>
  <si>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</si>
  <si>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</si>
  <si>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</si>
  <si>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</si>
  <si>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</si>
  <si>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</si>
  <si>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</si>
  <si>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</si>
  <si>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</si>
  <si>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</si>
  <si>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</si>
  <si>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 xml:space="preserve">ООО ХК "СДС-Энерго" </t>
  </si>
  <si>
    <t>ООО "ТСО "СИБИРЬ"</t>
  </si>
  <si>
    <t xml:space="preserve">АО "Электросеть" </t>
  </si>
  <si>
    <t xml:space="preserve">ООО "КэНК" </t>
  </si>
  <si>
    <t>ОАО "СКЭК"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</si>
  <si>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</si>
  <si>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</si>
  <si>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ООО "СибПСК"</t>
  </si>
  <si>
    <t>ОАО "РЖД"</t>
  </si>
  <si>
    <t xml:space="preserve">ООО "Электросетьсервис" </t>
  </si>
  <si>
    <t>ПАО "Россети Сибирь"-"Алтайэнерго"</t>
  </si>
  <si>
    <t>ПАО "Россети Сибирь" - "Кузбассэнерго-РЭС"</t>
  </si>
  <si>
    <t>ПАО "Россети Московский регион"</t>
  </si>
  <si>
    <t>АО "ОЭК"</t>
  </si>
  <si>
    <t>ПАО "ТРК"</t>
  </si>
  <si>
    <t>Филиал ПАО "Россети Центр и Приволжье"-"Нижновэнерго"</t>
  </si>
  <si>
    <t>2022г.</t>
  </si>
  <si>
    <t>ООО "Трансхимэнеро"</t>
  </si>
  <si>
    <t>ООО "Горэлектросеть"</t>
  </si>
  <si>
    <t>ООО "Сибэнергосеть"</t>
  </si>
  <si>
    <t>АО «СШЭМК»</t>
  </si>
  <si>
    <t>Новгородский филиал ПАО "Россети Северо-Запад"</t>
  </si>
  <si>
    <t>ООО "ЭнергоПаритет"</t>
  </si>
  <si>
    <t>ООО "Электросети" г. Северск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</si>
</sst>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6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6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7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7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7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7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7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7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8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49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0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" fillId="0" borderId="6" applyNumberFormat="0" applyFill="0" applyAlignment="0" applyProtection="0"/>
    <xf numFmtId="0" fontId="29" fillId="0" borderId="7" applyNumberFormat="0" applyFill="0" applyAlignment="0" applyProtection="0"/>
    <xf numFmtId="0" fontId="52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7" fillId="0" borderId="12" applyNumberFormat="0" applyFill="0" applyAlignment="0" applyProtection="0"/>
    <xf numFmtId="0" fontId="3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5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0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182" fontId="0" fillId="0" borderId="23" xfId="267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2" fontId="0" fillId="0" borderId="23" xfId="267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182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7" borderId="27" xfId="267" applyNumberFormat="1" applyFont="1" applyFill="1" applyBorder="1" applyAlignment="1">
      <alignment/>
    </xf>
    <xf numFmtId="182" fontId="0" fillId="48" borderId="23" xfId="267" applyNumberFormat="1" applyFont="1" applyFill="1" applyBorder="1" applyAlignment="1">
      <alignment/>
    </xf>
    <xf numFmtId="182" fontId="0" fillId="48" borderId="25" xfId="267" applyNumberFormat="1" applyFont="1" applyFill="1" applyBorder="1" applyAlignment="1">
      <alignment/>
    </xf>
    <xf numFmtId="182" fontId="0" fillId="48" borderId="23" xfId="0" applyNumberFormat="1" applyFont="1" applyFill="1" applyBorder="1" applyAlignment="1">
      <alignment/>
    </xf>
    <xf numFmtId="182" fontId="0" fillId="48" borderId="23" xfId="141" applyNumberFormat="1" applyFont="1" applyFill="1" applyBorder="1">
      <alignment/>
      <protection/>
    </xf>
    <xf numFmtId="182" fontId="0" fillId="48" borderId="28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82" fontId="0" fillId="48" borderId="23" xfId="267" applyNumberFormat="1" applyFont="1" applyFill="1" applyBorder="1" applyAlignment="1">
      <alignment/>
    </xf>
    <xf numFmtId="0" fontId="0" fillId="48" borderId="29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center"/>
    </xf>
    <xf numFmtId="182" fontId="4" fillId="49" borderId="28" xfId="267" applyNumberFormat="1" applyFont="1" applyFill="1" applyBorder="1" applyAlignment="1">
      <alignment/>
    </xf>
    <xf numFmtId="0" fontId="0" fillId="7" borderId="30" xfId="0" applyFont="1" applyFill="1" applyBorder="1" applyAlignment="1">
      <alignment/>
    </xf>
    <xf numFmtId="182" fontId="0" fillId="48" borderId="28" xfId="141" applyNumberFormat="1" applyFont="1" applyFill="1" applyBorder="1">
      <alignment/>
      <protection/>
    </xf>
    <xf numFmtId="182" fontId="0" fillId="48" borderId="28" xfId="267" applyNumberFormat="1" applyFont="1" applyFill="1" applyBorder="1" applyAlignment="1">
      <alignment/>
    </xf>
    <xf numFmtId="182" fontId="0" fillId="48" borderId="31" xfId="267" applyNumberFormat="1" applyFont="1" applyFill="1" applyBorder="1" applyAlignment="1">
      <alignment/>
    </xf>
    <xf numFmtId="182" fontId="0" fillId="48" borderId="32" xfId="267" applyNumberFormat="1" applyFont="1" applyFill="1" applyBorder="1" applyAlignment="1">
      <alignment/>
    </xf>
    <xf numFmtId="182" fontId="0" fillId="48" borderId="33" xfId="267" applyNumberFormat="1" applyFont="1" applyFill="1" applyBorder="1" applyAlignment="1">
      <alignment/>
    </xf>
    <xf numFmtId="182" fontId="0" fillId="48" borderId="34" xfId="267" applyNumberFormat="1" applyFont="1" applyFill="1" applyBorder="1" applyAlignment="1">
      <alignment/>
    </xf>
    <xf numFmtId="182" fontId="0" fillId="0" borderId="24" xfId="271" applyNumberFormat="1" applyFont="1" applyFill="1" applyBorder="1" applyAlignment="1">
      <alignment/>
    </xf>
    <xf numFmtId="0" fontId="0" fillId="7" borderId="30" xfId="0" applyFont="1" applyFill="1" applyBorder="1" applyAlignment="1">
      <alignment/>
    </xf>
    <xf numFmtId="182" fontId="0" fillId="7" borderId="27" xfId="271" applyNumberFormat="1" applyFont="1" applyFill="1" applyBorder="1" applyAlignment="1">
      <alignment/>
    </xf>
    <xf numFmtId="3" fontId="1" fillId="48" borderId="23" xfId="271" applyNumberFormat="1" applyFont="1" applyFill="1" applyBorder="1" applyAlignment="1">
      <alignment horizontal="center" vertical="center"/>
    </xf>
    <xf numFmtId="182" fontId="0" fillId="48" borderId="28" xfId="271" applyNumberFormat="1" applyFont="1" applyFill="1" applyBorder="1" applyAlignment="1">
      <alignment/>
    </xf>
    <xf numFmtId="182" fontId="0" fillId="48" borderId="33" xfId="271" applyNumberFormat="1" applyFont="1" applyFill="1" applyBorder="1" applyAlignment="1">
      <alignment/>
    </xf>
    <xf numFmtId="182" fontId="0" fillId="48" borderId="31" xfId="271" applyNumberFormat="1" applyFont="1" applyFill="1" applyBorder="1" applyAlignment="1">
      <alignment/>
    </xf>
    <xf numFmtId="182" fontId="0" fillId="48" borderId="32" xfId="271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182" fontId="0" fillId="0" borderId="24" xfId="267" applyNumberFormat="1" applyFont="1" applyFill="1" applyBorder="1" applyAlignment="1">
      <alignment/>
    </xf>
    <xf numFmtId="185" fontId="0" fillId="0" borderId="23" xfId="267" applyNumberFormat="1" applyFont="1" applyFill="1" applyBorder="1" applyAlignment="1">
      <alignment/>
    </xf>
    <xf numFmtId="182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2" fontId="0" fillId="0" borderId="27" xfId="267" applyNumberFormat="1" applyFont="1" applyFill="1" applyBorder="1" applyAlignment="1">
      <alignment/>
    </xf>
    <xf numFmtId="3" fontId="1" fillId="0" borderId="23" xfId="267" applyNumberFormat="1" applyFont="1" applyFill="1" applyBorder="1" applyAlignment="1">
      <alignment horizontal="center" vertical="center"/>
    </xf>
    <xf numFmtId="182" fontId="0" fillId="0" borderId="28" xfId="267" applyNumberFormat="1" applyFont="1" applyFill="1" applyBorder="1" applyAlignment="1">
      <alignment/>
    </xf>
    <xf numFmtId="182" fontId="0" fillId="0" borderId="23" xfId="267" applyNumberFormat="1" applyFont="1" applyFill="1" applyBorder="1" applyAlignment="1">
      <alignment/>
    </xf>
    <xf numFmtId="182" fontId="0" fillId="0" borderId="23" xfId="141" applyNumberFormat="1" applyFont="1" applyFill="1" applyBorder="1">
      <alignment/>
      <protection/>
    </xf>
    <xf numFmtId="182" fontId="0" fillId="0" borderId="28" xfId="267" applyNumberFormat="1" applyFont="1" applyFill="1" applyBorder="1" applyAlignment="1">
      <alignment/>
    </xf>
    <xf numFmtId="182" fontId="0" fillId="0" borderId="28" xfId="271" applyNumberFormat="1" applyFont="1" applyFill="1" applyBorder="1" applyAlignment="1">
      <alignment/>
    </xf>
    <xf numFmtId="182" fontId="0" fillId="0" borderId="33" xfId="271" applyNumberFormat="1" applyFont="1" applyFill="1" applyBorder="1" applyAlignment="1">
      <alignment/>
    </xf>
    <xf numFmtId="182" fontId="0" fillId="0" borderId="31" xfId="267" applyNumberFormat="1" applyFont="1" applyFill="1" applyBorder="1" applyAlignment="1">
      <alignment/>
    </xf>
    <xf numFmtId="182" fontId="0" fillId="0" borderId="32" xfId="267" applyNumberFormat="1" applyFont="1" applyFill="1" applyBorder="1" applyAlignment="1">
      <alignment/>
    </xf>
    <xf numFmtId="182" fontId="0" fillId="0" borderId="31" xfId="271" applyNumberFormat="1" applyFont="1" applyFill="1" applyBorder="1" applyAlignment="1">
      <alignment/>
    </xf>
    <xf numFmtId="182" fontId="0" fillId="0" borderId="32" xfId="271" applyNumberFormat="1" applyFont="1" applyFill="1" applyBorder="1" applyAlignment="1">
      <alignment/>
    </xf>
    <xf numFmtId="182" fontId="0" fillId="0" borderId="23" xfId="0" applyNumberFormat="1" applyFont="1" applyFill="1" applyBorder="1" applyAlignment="1">
      <alignment/>
    </xf>
    <xf numFmtId="182" fontId="0" fillId="0" borderId="34" xfId="267" applyNumberFormat="1" applyFont="1" applyFill="1" applyBorder="1" applyAlignment="1">
      <alignment/>
    </xf>
    <xf numFmtId="182" fontId="0" fillId="0" borderId="28" xfId="141" applyNumberFormat="1" applyFont="1" applyFill="1" applyBorder="1">
      <alignment/>
      <protection/>
    </xf>
    <xf numFmtId="0" fontId="0" fillId="0" borderId="36" xfId="0" applyFont="1" applyFill="1" applyBorder="1" applyAlignment="1">
      <alignment/>
    </xf>
    <xf numFmtId="182" fontId="0" fillId="0" borderId="23" xfId="271" applyNumberFormat="1" applyFont="1" applyFill="1" applyBorder="1" applyAlignment="1">
      <alignment/>
    </xf>
    <xf numFmtId="185" fontId="0" fillId="0" borderId="23" xfId="271" applyNumberFormat="1" applyFont="1" applyFill="1" applyBorder="1" applyAlignment="1">
      <alignment/>
    </xf>
    <xf numFmtId="182" fontId="0" fillId="0" borderId="25" xfId="271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82" fontId="0" fillId="0" borderId="23" xfId="271" applyNumberFormat="1" applyFont="1" applyFill="1" applyBorder="1" applyAlignment="1">
      <alignment horizontal="center"/>
    </xf>
    <xf numFmtId="182" fontId="0" fillId="0" borderId="23" xfId="0" applyNumberFormat="1" applyFont="1" applyFill="1" applyBorder="1" applyAlignment="1">
      <alignment/>
    </xf>
    <xf numFmtId="182" fontId="0" fillId="0" borderId="23" xfId="156" applyNumberFormat="1" applyFont="1" applyFill="1" applyBorder="1">
      <alignment/>
      <protection/>
    </xf>
    <xf numFmtId="0" fontId="0" fillId="0" borderId="30" xfId="0" applyFont="1" applyFill="1" applyBorder="1" applyAlignment="1">
      <alignment/>
    </xf>
    <xf numFmtId="182" fontId="0" fillId="0" borderId="27" xfId="271" applyNumberFormat="1" applyFont="1" applyFill="1" applyBorder="1" applyAlignment="1">
      <alignment/>
    </xf>
    <xf numFmtId="3" fontId="1" fillId="0" borderId="23" xfId="271" applyNumberFormat="1" applyFont="1" applyFill="1" applyBorder="1" applyAlignment="1">
      <alignment horizontal="center" vertical="center"/>
    </xf>
    <xf numFmtId="182" fontId="0" fillId="0" borderId="28" xfId="156" applyNumberFormat="1" applyFont="1" applyFill="1" applyBorder="1">
      <alignment/>
      <protection/>
    </xf>
    <xf numFmtId="182" fontId="0" fillId="0" borderId="34" xfId="271" applyNumberFormat="1" applyFont="1" applyFill="1" applyBorder="1" applyAlignment="1">
      <alignment/>
    </xf>
    <xf numFmtId="182" fontId="0" fillId="7" borderId="24" xfId="271" applyNumberFormat="1" applyFont="1" applyFill="1" applyBorder="1" applyAlignment="1">
      <alignment/>
    </xf>
    <xf numFmtId="182" fontId="4" fillId="49" borderId="28" xfId="271" applyNumberFormat="1" applyFont="1" applyFill="1" applyBorder="1" applyAlignment="1">
      <alignment/>
    </xf>
    <xf numFmtId="182" fontId="0" fillId="48" borderId="23" xfId="271" applyNumberFormat="1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82" fontId="0" fillId="48" borderId="24" xfId="271" applyNumberFormat="1" applyFont="1" applyFill="1" applyBorder="1" applyAlignment="1">
      <alignment/>
    </xf>
    <xf numFmtId="182" fontId="0" fillId="48" borderId="25" xfId="271" applyNumberFormat="1" applyFont="1" applyFill="1" applyBorder="1" applyAlignment="1">
      <alignment/>
    </xf>
    <xf numFmtId="182" fontId="4" fillId="49" borderId="37" xfId="271" applyNumberFormat="1" applyFont="1" applyFill="1" applyBorder="1" applyAlignment="1">
      <alignment/>
    </xf>
    <xf numFmtId="182" fontId="4" fillId="49" borderId="38" xfId="271" applyNumberFormat="1" applyFont="1" applyFill="1" applyBorder="1" applyAlignment="1">
      <alignment/>
    </xf>
    <xf numFmtId="182" fontId="4" fillId="49" borderId="39" xfId="271" applyNumberFormat="1" applyFont="1" applyFill="1" applyBorder="1" applyAlignment="1">
      <alignment/>
    </xf>
    <xf numFmtId="182" fontId="4" fillId="49" borderId="40" xfId="271" applyNumberFormat="1" applyFont="1" applyFill="1" applyBorder="1" applyAlignment="1">
      <alignment/>
    </xf>
    <xf numFmtId="182" fontId="4" fillId="49" borderId="41" xfId="271" applyNumberFormat="1" applyFont="1" applyFill="1" applyBorder="1" applyAlignment="1">
      <alignment/>
    </xf>
    <xf numFmtId="182" fontId="4" fillId="49" borderId="42" xfId="271" applyNumberFormat="1" applyFont="1" applyFill="1" applyBorder="1" applyAlignment="1">
      <alignment/>
    </xf>
    <xf numFmtId="182" fontId="4" fillId="49" borderId="43" xfId="271" applyNumberFormat="1" applyFont="1" applyFill="1" applyBorder="1" applyAlignment="1">
      <alignment/>
    </xf>
    <xf numFmtId="182" fontId="0" fillId="48" borderId="37" xfId="271" applyNumberFormat="1" applyFont="1" applyFill="1" applyBorder="1" applyAlignment="1">
      <alignment/>
    </xf>
    <xf numFmtId="182" fontId="0" fillId="48" borderId="44" xfId="271" applyNumberFormat="1" applyFont="1" applyFill="1" applyBorder="1" applyAlignment="1">
      <alignment/>
    </xf>
    <xf numFmtId="182" fontId="0" fillId="48" borderId="38" xfId="271" applyNumberFormat="1" applyFont="1" applyFill="1" applyBorder="1" applyAlignment="1">
      <alignment/>
    </xf>
    <xf numFmtId="182" fontId="0" fillId="0" borderId="39" xfId="271" applyNumberFormat="1" applyFont="1" applyFill="1" applyBorder="1" applyAlignment="1">
      <alignment/>
    </xf>
    <xf numFmtId="182" fontId="0" fillId="0" borderId="38" xfId="271" applyNumberFormat="1" applyFont="1" applyFill="1" applyBorder="1" applyAlignment="1">
      <alignment/>
    </xf>
    <xf numFmtId="182" fontId="0" fillId="48" borderId="39" xfId="271" applyNumberFormat="1" applyFont="1" applyFill="1" applyBorder="1" applyAlignment="1">
      <alignment/>
    </xf>
    <xf numFmtId="182" fontId="0" fillId="48" borderId="26" xfId="271" applyNumberFormat="1" applyFont="1" applyFill="1" applyBorder="1" applyAlignment="1">
      <alignment/>
    </xf>
    <xf numFmtId="182" fontId="0" fillId="48" borderId="45" xfId="271" applyNumberFormat="1" applyFont="1" applyFill="1" applyBorder="1" applyAlignment="1">
      <alignment/>
    </xf>
    <xf numFmtId="0" fontId="0" fillId="48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49" xfId="0" applyFont="1" applyFill="1" applyBorder="1" applyAlignment="1">
      <alignment horizontal="center"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87;&#1072;&#1087;&#1082;&#1072;\&#1040;&#1083;&#1077;&#1082;&#1089;&#1077;&#1077;&#1074;\&#1054;&#1090;&#1095;&#1077;&#1090;&#1099;\2022\&#1072;&#1074;&#1075;&#1091;&#1089;&#1090;\&#1089;&#1074;&#1086;&#1076;&#1085;&#1099;&#1081;%20&#1086;&#1090;&#1095;&#1077;&#1090;\&#1055;&#1088;&#1086;&#1074;&#1077;&#1088;&#1082;&#1072;%20&#1080;&#1090;&#1086;&#107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87;&#1072;&#1087;&#1082;&#1072;\&#1040;&#1083;&#1077;&#1082;&#1089;&#1077;&#1077;&#1074;\&#1054;&#1090;&#1095;&#1077;&#1090;&#1099;\2022\&#1086;&#1082;&#1090;&#1103;&#1073;&#1088;&#1100;\&#1089;&#1074;&#1086;&#1076;&#1085;&#1099;&#1081;%20&#1086;&#1090;&#1095;&#1077;&#1090;\&#1055;&#1088;&#1086;&#1074;&#1077;&#1088;&#1082;&#1072;%20&#1080;&#1090;&#1086;&#1075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%20&#1087;&#1072;&#1087;&#1082;&#1072;\&#1040;&#1083;&#1077;&#1082;&#1089;&#1077;&#1077;&#1074;\&#1054;&#1090;&#1095;&#1077;&#1090;&#1099;\2022\&#1076;&#1077;&#1082;&#1072;&#1073;&#1088;&#1100;\&#1089;&#1074;&#1086;&#1076;&#1085;&#1099;&#1081;%20&#1086;&#1090;&#1095;&#1077;&#1090;\&#1055;&#1088;&#1086;&#1074;&#1077;&#1088;&#1082;&#1072;%20&#1080;&#1090;&#1086;&#1075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для сайта"/>
      <sheetName val="КЭНк"/>
      <sheetName val="СДС"/>
      <sheetName val="ТСО"/>
      <sheetName val="МРСК"/>
      <sheetName val="Электросеть"/>
      <sheetName val="СКЭК"/>
      <sheetName val="РЖД"/>
      <sheetName val="СибПСК"/>
      <sheetName val="Электросетьсервис"/>
      <sheetName val="Трансхимэнерго"/>
      <sheetName val="ГЭС"/>
      <sheetName val="СЭС"/>
      <sheetName val="СШЭМК"/>
      <sheetName val="Энергопаритет"/>
      <sheetName val="Алтай"/>
      <sheetName val="Томс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для сайта"/>
      <sheetName val="КЭНк"/>
      <sheetName val="СДС"/>
      <sheetName val="ТСО"/>
      <sheetName val="МРСК"/>
      <sheetName val="Электросеть"/>
      <sheetName val="СКЭК"/>
      <sheetName val="РЖД"/>
      <sheetName val="СибПСК"/>
      <sheetName val="Электросетьсервис"/>
      <sheetName val="Трансхимэнерго"/>
      <sheetName val="ГЭС"/>
      <sheetName val="СЭС"/>
      <sheetName val="СШЭМК"/>
      <sheetName val="Энергопаритет"/>
      <sheetName val="Алтай"/>
      <sheetName val="Томс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для сайта"/>
      <sheetName val="КЭНк"/>
      <sheetName val="СДС"/>
      <sheetName val="ТСО"/>
      <sheetName val="МРСК"/>
      <sheetName val="Электросеть"/>
      <sheetName val="СКЭК"/>
      <sheetName val="РЖД"/>
      <sheetName val="СибПСК"/>
      <sheetName val="Электросетьсервис"/>
      <sheetName val="Трансхимэнерго"/>
      <sheetName val="ГЭС"/>
      <sheetName val="СЭС"/>
      <sheetName val="СШЭМК"/>
      <sheetName val="Энергопаритет"/>
      <sheetName val="Алтай"/>
      <sheetName val="Томск ТРК"/>
      <sheetName val="Томск Север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89" zoomScaleNormal="89" zoomScalePageLayoutView="0" workbookViewId="0" topLeftCell="A1">
      <selection activeCell="H12" sqref="H12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7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09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46" customFormat="1" ht="12.75" customHeight="1">
      <c r="A8" s="41" t="s">
        <v>18</v>
      </c>
      <c r="B8" s="42" t="s">
        <v>13</v>
      </c>
      <c r="C8" s="43">
        <f>D8+F8+G8+H8</f>
        <v>4055684</v>
      </c>
      <c r="D8" s="8"/>
      <c r="E8" s="8"/>
      <c r="F8" s="8"/>
      <c r="G8" s="8">
        <v>2876007</v>
      </c>
      <c r="H8" s="8">
        <v>1179677</v>
      </c>
      <c r="I8" s="43">
        <f>J8+L8+M8+N8+K8</f>
        <v>1971</v>
      </c>
      <c r="J8" s="44"/>
      <c r="K8" s="8"/>
      <c r="L8" s="8"/>
      <c r="M8" s="8">
        <v>606</v>
      </c>
      <c r="N8" s="45">
        <v>1365</v>
      </c>
    </row>
    <row r="9" spans="1:14" s="46" customFormat="1" ht="12.75" customHeight="1">
      <c r="A9" s="47" t="s">
        <v>15</v>
      </c>
      <c r="B9" s="48" t="s">
        <v>13</v>
      </c>
      <c r="C9" s="43">
        <f>D9+F9+G9+H9</f>
        <v>1135395</v>
      </c>
      <c r="D9" s="8"/>
      <c r="E9" s="8"/>
      <c r="F9" s="2"/>
      <c r="G9" s="2">
        <v>1135395</v>
      </c>
      <c r="H9" s="8"/>
      <c r="I9" s="43">
        <f>J9+L9+M9+N9</f>
        <v>1669</v>
      </c>
      <c r="J9" s="8"/>
      <c r="K9" s="8"/>
      <c r="L9" s="8"/>
      <c r="M9" s="2">
        <v>1669</v>
      </c>
      <c r="N9" s="45"/>
    </row>
    <row r="10" spans="1:14" s="46" customFormat="1" ht="12.75" customHeight="1">
      <c r="A10" s="47" t="s">
        <v>16</v>
      </c>
      <c r="B10" s="48" t="s">
        <v>13</v>
      </c>
      <c r="C10" s="43">
        <f>D10+F10+G10+H10</f>
        <v>2509645</v>
      </c>
      <c r="D10" s="8"/>
      <c r="E10" s="8"/>
      <c r="F10" s="8"/>
      <c r="G10" s="8">
        <v>2509645</v>
      </c>
      <c r="H10" s="8"/>
      <c r="I10" s="43">
        <f>J10+L10+M10+N10</f>
        <v>175</v>
      </c>
      <c r="J10" s="8"/>
      <c r="K10" s="8"/>
      <c r="L10" s="8"/>
      <c r="M10" s="8">
        <v>175</v>
      </c>
      <c r="N10" s="45"/>
    </row>
    <row r="11" spans="1:14" s="11" customFormat="1" ht="26.25" customHeight="1">
      <c r="A11" s="23" t="s">
        <v>26</v>
      </c>
      <c r="B11" s="9" t="s">
        <v>13</v>
      </c>
      <c r="C11" s="10">
        <f>D11+G11+E11+H11+F11</f>
        <v>2025269</v>
      </c>
      <c r="D11" s="17">
        <v>655859</v>
      </c>
      <c r="E11" s="17"/>
      <c r="F11" s="17">
        <v>211661</v>
      </c>
      <c r="G11" s="15">
        <v>852758</v>
      </c>
      <c r="H11" s="15">
        <v>304991</v>
      </c>
      <c r="I11" s="10">
        <f>J11+M11+K11+N11+L11</f>
        <v>564</v>
      </c>
      <c r="J11" s="15"/>
      <c r="K11" s="17"/>
      <c r="L11" s="15"/>
      <c r="M11" s="15">
        <v>328</v>
      </c>
      <c r="N11" s="16">
        <v>236</v>
      </c>
    </row>
    <row r="12" spans="1:14" s="11" customFormat="1" ht="12.75" customHeight="1">
      <c r="A12" s="23" t="s">
        <v>17</v>
      </c>
      <c r="B12" s="9" t="s">
        <v>13</v>
      </c>
      <c r="C12" s="10">
        <f aca="true" t="shared" si="0" ref="C12:C24">D12+F12+G12+H12</f>
        <v>317480</v>
      </c>
      <c r="D12" s="18"/>
      <c r="E12" s="18"/>
      <c r="F12" s="15"/>
      <c r="G12" s="15">
        <v>292262</v>
      </c>
      <c r="H12" s="15">
        <v>25218</v>
      </c>
      <c r="I12" s="10">
        <f aca="true" t="shared" si="1" ref="I12:I21">J12+L12+M12+N12</f>
        <v>88</v>
      </c>
      <c r="J12" s="18"/>
      <c r="K12" s="15"/>
      <c r="L12" s="15"/>
      <c r="M12" s="15">
        <v>68</v>
      </c>
      <c r="N12" s="16">
        <v>20</v>
      </c>
    </row>
    <row r="13" spans="1:14" s="46" customFormat="1" ht="12.75" customHeight="1">
      <c r="A13" s="47" t="s">
        <v>19</v>
      </c>
      <c r="B13" s="49" t="s">
        <v>13</v>
      </c>
      <c r="C13" s="50">
        <f t="shared" si="0"/>
        <v>1428850</v>
      </c>
      <c r="D13" s="51"/>
      <c r="E13" s="52"/>
      <c r="F13" s="8"/>
      <c r="G13" s="53">
        <v>1046146</v>
      </c>
      <c r="H13" s="8">
        <v>382704</v>
      </c>
      <c r="I13" s="43">
        <f t="shared" si="1"/>
        <v>1179</v>
      </c>
      <c r="J13" s="54"/>
      <c r="K13" s="8"/>
      <c r="L13" s="8"/>
      <c r="M13" s="8">
        <v>688</v>
      </c>
      <c r="N13" s="45">
        <v>491</v>
      </c>
    </row>
    <row r="14" spans="1:14" s="11" customFormat="1" ht="12.75" customHeight="1">
      <c r="A14" s="23" t="s">
        <v>23</v>
      </c>
      <c r="B14" s="26" t="s">
        <v>13</v>
      </c>
      <c r="C14" s="14">
        <f t="shared" si="0"/>
        <v>251485</v>
      </c>
      <c r="D14" s="18"/>
      <c r="E14" s="27"/>
      <c r="F14" s="15"/>
      <c r="G14" s="15">
        <v>237743</v>
      </c>
      <c r="H14" s="15">
        <v>13742</v>
      </c>
      <c r="I14" s="10">
        <f t="shared" si="1"/>
        <v>134</v>
      </c>
      <c r="J14" s="18"/>
      <c r="K14" s="15"/>
      <c r="L14" s="15"/>
      <c r="M14" s="15">
        <v>134</v>
      </c>
      <c r="N14" s="16"/>
    </row>
    <row r="15" spans="1:14" ht="12.75">
      <c r="A15" s="23" t="s">
        <v>22</v>
      </c>
      <c r="B15" s="26" t="s">
        <v>13</v>
      </c>
      <c r="C15" s="14">
        <f t="shared" si="0"/>
        <v>40238</v>
      </c>
      <c r="D15" s="20"/>
      <c r="E15" s="19"/>
      <c r="F15" s="15"/>
      <c r="G15" s="22">
        <v>33032</v>
      </c>
      <c r="H15" s="15">
        <v>7206</v>
      </c>
      <c r="I15" s="10">
        <f t="shared" si="1"/>
        <v>13</v>
      </c>
      <c r="J15" s="15"/>
      <c r="K15" s="15"/>
      <c r="L15" s="15"/>
      <c r="M15" s="15"/>
      <c r="N15" s="16">
        <v>13</v>
      </c>
    </row>
    <row r="16" spans="1:14" ht="12.75">
      <c r="A16" s="23" t="s">
        <v>24</v>
      </c>
      <c r="B16" s="26" t="s">
        <v>13</v>
      </c>
      <c r="C16" s="14">
        <f t="shared" si="0"/>
        <v>101618</v>
      </c>
      <c r="D16" s="20"/>
      <c r="E16" s="19"/>
      <c r="F16" s="19"/>
      <c r="G16" s="28">
        <v>101618</v>
      </c>
      <c r="H16" s="32"/>
      <c r="I16" s="10">
        <f t="shared" si="1"/>
        <v>0</v>
      </c>
      <c r="J16" s="29"/>
      <c r="K16" s="29"/>
      <c r="L16" s="29"/>
      <c r="M16" s="29"/>
      <c r="N16" s="30"/>
    </row>
    <row r="17" spans="1:14" ht="12.75">
      <c r="A17" s="23" t="s">
        <v>32</v>
      </c>
      <c r="B17" s="26" t="s">
        <v>13</v>
      </c>
      <c r="C17" s="14">
        <f t="shared" si="0"/>
        <v>308208</v>
      </c>
      <c r="D17" s="20"/>
      <c r="E17" s="19"/>
      <c r="F17" s="19"/>
      <c r="G17" s="28">
        <v>308208</v>
      </c>
      <c r="H17" s="32"/>
      <c r="I17" s="10">
        <f t="shared" si="1"/>
        <v>0</v>
      </c>
      <c r="J17" s="29"/>
      <c r="K17" s="29"/>
      <c r="L17" s="29"/>
      <c r="M17" s="29"/>
      <c r="N17" s="30"/>
    </row>
    <row r="18" spans="1:14" ht="12.75">
      <c r="A18" s="23" t="s">
        <v>33</v>
      </c>
      <c r="B18" s="26" t="s">
        <v>13</v>
      </c>
      <c r="C18" s="14">
        <f t="shared" si="0"/>
        <v>2345622</v>
      </c>
      <c r="D18" s="20"/>
      <c r="E18" s="19"/>
      <c r="F18" s="19">
        <v>499836</v>
      </c>
      <c r="G18" s="28">
        <v>1776272</v>
      </c>
      <c r="H18" s="32">
        <v>69514</v>
      </c>
      <c r="I18" s="10">
        <f t="shared" si="1"/>
        <v>80</v>
      </c>
      <c r="J18" s="29"/>
      <c r="K18" s="29"/>
      <c r="L18" s="29"/>
      <c r="M18" s="29">
        <v>36</v>
      </c>
      <c r="N18" s="30">
        <v>44</v>
      </c>
    </row>
    <row r="19" spans="1:14" ht="12.75">
      <c r="A19" s="23" t="s">
        <v>34</v>
      </c>
      <c r="B19" s="26" t="s">
        <v>13</v>
      </c>
      <c r="C19" s="14">
        <f t="shared" si="0"/>
        <v>20960</v>
      </c>
      <c r="D19" s="20"/>
      <c r="E19" s="19"/>
      <c r="F19" s="19"/>
      <c r="G19" s="28">
        <v>20960</v>
      </c>
      <c r="H19" s="32"/>
      <c r="I19" s="10">
        <f t="shared" si="1"/>
        <v>0</v>
      </c>
      <c r="J19" s="29"/>
      <c r="K19" s="29"/>
      <c r="L19" s="29"/>
      <c r="M19" s="29"/>
      <c r="N19" s="30"/>
    </row>
    <row r="20" spans="1:14" ht="25.5">
      <c r="A20" s="23" t="s">
        <v>25</v>
      </c>
      <c r="B20" s="26" t="s">
        <v>13</v>
      </c>
      <c r="C20" s="14">
        <f t="shared" si="0"/>
        <v>468535</v>
      </c>
      <c r="D20" s="20"/>
      <c r="E20" s="19"/>
      <c r="F20" s="19"/>
      <c r="G20" s="55">
        <v>468535</v>
      </c>
      <c r="H20" s="31"/>
      <c r="I20" s="10">
        <f t="shared" si="1"/>
        <v>681</v>
      </c>
      <c r="J20" s="58"/>
      <c r="K20" s="58"/>
      <c r="L20" s="58"/>
      <c r="M20" s="58">
        <v>681</v>
      </c>
      <c r="N20" s="59"/>
    </row>
    <row r="21" spans="1:14" ht="25.5">
      <c r="A21" s="23" t="s">
        <v>27</v>
      </c>
      <c r="B21" s="34" t="s">
        <v>13</v>
      </c>
      <c r="C21" s="10">
        <f t="shared" si="0"/>
        <v>3951211</v>
      </c>
      <c r="D21" s="56">
        <v>77306</v>
      </c>
      <c r="E21" s="56"/>
      <c r="F21" s="56"/>
      <c r="G21" s="56">
        <v>1862813</v>
      </c>
      <c r="H21" s="57">
        <v>2011092</v>
      </c>
      <c r="I21" s="10">
        <f t="shared" si="1"/>
        <v>6127</v>
      </c>
      <c r="J21" s="60">
        <v>122</v>
      </c>
      <c r="K21" s="60"/>
      <c r="L21" s="60"/>
      <c r="M21" s="60">
        <v>2862</v>
      </c>
      <c r="N21" s="61">
        <v>3143</v>
      </c>
    </row>
    <row r="22" spans="1:14" ht="12.75">
      <c r="A22" s="23" t="s">
        <v>28</v>
      </c>
      <c r="B22" s="34" t="s">
        <v>13</v>
      </c>
      <c r="C22" s="14">
        <f t="shared" si="0"/>
        <v>260171</v>
      </c>
      <c r="D22" s="36"/>
      <c r="E22" s="37"/>
      <c r="F22" s="37"/>
      <c r="G22" s="37">
        <v>260171</v>
      </c>
      <c r="H22" s="38"/>
      <c r="I22" s="33">
        <f>J22+L22+M22+N22+K22</f>
        <v>400</v>
      </c>
      <c r="J22" s="39"/>
      <c r="K22" s="39"/>
      <c r="L22" s="39"/>
      <c r="M22" s="39">
        <v>400</v>
      </c>
      <c r="N22" s="40"/>
    </row>
    <row r="23" spans="1:14" ht="12.75">
      <c r="A23" s="23" t="s">
        <v>29</v>
      </c>
      <c r="B23" s="34" t="s">
        <v>13</v>
      </c>
      <c r="C23" s="14">
        <f t="shared" si="0"/>
        <v>285113</v>
      </c>
      <c r="D23" s="36"/>
      <c r="E23" s="37"/>
      <c r="F23" s="37"/>
      <c r="G23" s="37">
        <v>285113</v>
      </c>
      <c r="H23" s="38"/>
      <c r="I23" s="33">
        <f>J23+L23+M23+N23+K23</f>
        <v>0</v>
      </c>
      <c r="J23" s="39"/>
      <c r="K23" s="39"/>
      <c r="L23" s="39"/>
      <c r="M23" s="39"/>
      <c r="N23" s="40"/>
    </row>
    <row r="24" spans="1:14" ht="38.25">
      <c r="A24" s="23" t="s">
        <v>30</v>
      </c>
      <c r="B24" s="34" t="s">
        <v>13</v>
      </c>
      <c r="C24" s="35">
        <f t="shared" si="0"/>
        <v>157840</v>
      </c>
      <c r="D24" s="36"/>
      <c r="E24" s="37"/>
      <c r="F24" s="37"/>
      <c r="G24" s="37">
        <v>157840</v>
      </c>
      <c r="H24" s="38"/>
      <c r="I24" s="33">
        <f>J24+L24+M24+N24+K24</f>
        <v>0</v>
      </c>
      <c r="J24" s="39"/>
      <c r="K24" s="39"/>
      <c r="L24" s="39"/>
      <c r="M24" s="39"/>
      <c r="N24" s="40"/>
    </row>
    <row r="25" spans="1:14" ht="12.75">
      <c r="A25" s="100" t="s">
        <v>14</v>
      </c>
      <c r="B25" s="101"/>
      <c r="C25" s="25">
        <f>SUM(C8:C24)</f>
        <v>19663324</v>
      </c>
      <c r="D25" s="25">
        <f aca="true" t="shared" si="2" ref="D25:N25">SUM(D8:D24)</f>
        <v>733165</v>
      </c>
      <c r="E25" s="25">
        <f t="shared" si="2"/>
        <v>0</v>
      </c>
      <c r="F25" s="25">
        <f t="shared" si="2"/>
        <v>711497</v>
      </c>
      <c r="G25" s="25">
        <f t="shared" si="2"/>
        <v>14224518</v>
      </c>
      <c r="H25" s="25">
        <f t="shared" si="2"/>
        <v>3994144</v>
      </c>
      <c r="I25" s="25">
        <f t="shared" si="2"/>
        <v>13081</v>
      </c>
      <c r="J25" s="25">
        <f t="shared" si="2"/>
        <v>122</v>
      </c>
      <c r="K25" s="25">
        <f t="shared" si="2"/>
        <v>0</v>
      </c>
      <c r="L25" s="25">
        <f t="shared" si="2"/>
        <v>0</v>
      </c>
      <c r="M25" s="25">
        <f t="shared" si="2"/>
        <v>7647</v>
      </c>
      <c r="N25" s="25">
        <f t="shared" si="2"/>
        <v>5312</v>
      </c>
    </row>
    <row r="26" spans="3:14" ht="12.75">
      <c r="C26" s="21"/>
      <c r="D26" s="21"/>
      <c r="E26" s="21"/>
      <c r="F26" s="21"/>
      <c r="G26" s="21"/>
      <c r="H26" s="21"/>
      <c r="I26" s="12"/>
      <c r="J26" s="12"/>
      <c r="K26" s="12"/>
      <c r="L26" s="12"/>
      <c r="M26" s="12"/>
      <c r="N26" s="12"/>
    </row>
    <row r="27" spans="1:14" ht="12.75">
      <c r="A27" s="1" t="s">
        <v>21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9">
    <mergeCell ref="A25:B25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12560514</v>
      </c>
      <c r="D8" s="80">
        <v>8592217</v>
      </c>
      <c r="E8" s="80"/>
      <c r="F8" s="80">
        <v>0</v>
      </c>
      <c r="G8" s="80">
        <v>2909322</v>
      </c>
      <c r="H8" s="98">
        <v>1058975</v>
      </c>
      <c r="I8" s="33">
        <f>J8+L8+M8+N8+K8</f>
        <v>14219</v>
      </c>
      <c r="J8" s="66">
        <v>11964</v>
      </c>
      <c r="K8" s="66"/>
      <c r="L8" s="66">
        <v>0</v>
      </c>
      <c r="M8" s="66">
        <v>1063</v>
      </c>
      <c r="N8" s="68">
        <v>1192</v>
      </c>
    </row>
    <row r="9" spans="1:14" ht="12.75">
      <c r="A9" s="47" t="s">
        <v>15</v>
      </c>
      <c r="B9" s="69" t="s">
        <v>13</v>
      </c>
      <c r="C9" s="83">
        <f>D9+F9+G9+H9</f>
        <v>373343</v>
      </c>
      <c r="D9" s="80">
        <v>0</v>
      </c>
      <c r="E9" s="80"/>
      <c r="F9" s="80">
        <v>0</v>
      </c>
      <c r="G9" s="80">
        <v>373343</v>
      </c>
      <c r="H9" s="98">
        <v>0</v>
      </c>
      <c r="I9" s="33">
        <f>J9+L9+M9+N9</f>
        <v>657</v>
      </c>
      <c r="J9" s="66">
        <v>0</v>
      </c>
      <c r="K9" s="66"/>
      <c r="L9" s="66">
        <v>0</v>
      </c>
      <c r="M9" s="70">
        <v>657</v>
      </c>
      <c r="N9" s="68">
        <v>0</v>
      </c>
    </row>
    <row r="10" spans="1:14" ht="12.75">
      <c r="A10" s="47" t="s">
        <v>16</v>
      </c>
      <c r="B10" s="69" t="s">
        <v>13</v>
      </c>
      <c r="C10" s="83">
        <f>D10+F10+G10+H10</f>
        <v>2316534</v>
      </c>
      <c r="D10" s="80">
        <v>0</v>
      </c>
      <c r="E10" s="80"/>
      <c r="F10" s="80">
        <v>0</v>
      </c>
      <c r="G10" s="80">
        <v>2316534</v>
      </c>
      <c r="H10" s="98">
        <v>0</v>
      </c>
      <c r="I10" s="33">
        <f>J10+L10+M10+N10</f>
        <v>87</v>
      </c>
      <c r="J10" s="66">
        <v>0</v>
      </c>
      <c r="K10" s="66"/>
      <c r="L10" s="66">
        <v>0</v>
      </c>
      <c r="M10" s="66">
        <v>87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4736323</v>
      </c>
      <c r="D11" s="80">
        <v>2816570</v>
      </c>
      <c r="E11" s="80"/>
      <c r="F11" s="80">
        <v>986229</v>
      </c>
      <c r="G11" s="80">
        <v>741404</v>
      </c>
      <c r="H11" s="98">
        <v>192120</v>
      </c>
      <c r="I11" s="33">
        <f>J11+M11+K11+N11+L11</f>
        <v>4254</v>
      </c>
      <c r="J11" s="71">
        <v>2693</v>
      </c>
      <c r="K11" s="71"/>
      <c r="L11" s="66">
        <v>1280</v>
      </c>
      <c r="M11" s="66">
        <v>172</v>
      </c>
      <c r="N11" s="68">
        <v>109</v>
      </c>
    </row>
    <row r="12" spans="1:14" ht="12.75">
      <c r="A12" s="47" t="s">
        <v>17</v>
      </c>
      <c r="B12" s="69" t="s">
        <v>13</v>
      </c>
      <c r="C12" s="83">
        <f aca="true" t="shared" si="0" ref="C12:C22">D12+F12+G12+H12</f>
        <v>884612</v>
      </c>
      <c r="D12" s="80">
        <v>0</v>
      </c>
      <c r="E12" s="80"/>
      <c r="F12" s="80">
        <v>348154</v>
      </c>
      <c r="G12" s="80">
        <v>478009</v>
      </c>
      <c r="H12" s="98">
        <v>58449</v>
      </c>
      <c r="I12" s="33">
        <f aca="true" t="shared" si="1" ref="I12:I22">J12+L12+M12+N12</f>
        <v>771</v>
      </c>
      <c r="J12" s="72">
        <v>0</v>
      </c>
      <c r="K12" s="66"/>
      <c r="L12" s="66">
        <v>691</v>
      </c>
      <c r="M12" s="66">
        <v>59</v>
      </c>
      <c r="N12" s="68">
        <v>21</v>
      </c>
    </row>
    <row r="13" spans="1:14" ht="12.75">
      <c r="A13" s="47" t="s">
        <v>19</v>
      </c>
      <c r="B13" s="73" t="s">
        <v>13</v>
      </c>
      <c r="C13" s="83">
        <f t="shared" si="0"/>
        <v>1545123</v>
      </c>
      <c r="D13" s="80">
        <v>0</v>
      </c>
      <c r="E13" s="80"/>
      <c r="F13" s="80">
        <v>0</v>
      </c>
      <c r="G13" s="80">
        <v>1218723</v>
      </c>
      <c r="H13" s="98">
        <v>326400</v>
      </c>
      <c r="I13" s="33">
        <f t="shared" si="1"/>
        <v>1435</v>
      </c>
      <c r="J13" s="72">
        <v>0</v>
      </c>
      <c r="K13" s="66"/>
      <c r="L13" s="66">
        <v>0</v>
      </c>
      <c r="M13" s="66">
        <v>1055</v>
      </c>
      <c r="N13" s="68">
        <v>380</v>
      </c>
    </row>
    <row r="14" spans="1:14" ht="12.75">
      <c r="A14" s="47" t="s">
        <v>23</v>
      </c>
      <c r="B14" s="73" t="s">
        <v>13</v>
      </c>
      <c r="C14" s="83">
        <f t="shared" si="0"/>
        <v>227561</v>
      </c>
      <c r="D14" s="80">
        <v>0</v>
      </c>
      <c r="E14" s="80"/>
      <c r="F14" s="80">
        <v>0</v>
      </c>
      <c r="G14" s="80">
        <v>221086</v>
      </c>
      <c r="H14" s="98">
        <v>6475</v>
      </c>
      <c r="I14" s="33">
        <f t="shared" si="1"/>
        <v>105</v>
      </c>
      <c r="J14" s="72">
        <v>0</v>
      </c>
      <c r="K14" s="66"/>
      <c r="L14" s="66">
        <v>0</v>
      </c>
      <c r="M14" s="66">
        <v>105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39322</v>
      </c>
      <c r="D15" s="80">
        <v>0</v>
      </c>
      <c r="E15" s="80"/>
      <c r="F15" s="80">
        <v>0</v>
      </c>
      <c r="G15" s="80">
        <v>39322</v>
      </c>
      <c r="H15" s="98">
        <v>0</v>
      </c>
      <c r="I15" s="33">
        <f t="shared" si="1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81153</v>
      </c>
      <c r="D16" s="80">
        <v>0</v>
      </c>
      <c r="E16" s="80"/>
      <c r="F16" s="80">
        <v>0</v>
      </c>
      <c r="G16" s="80">
        <v>81153</v>
      </c>
      <c r="H16" s="98">
        <v>0</v>
      </c>
      <c r="I16" s="33">
        <f t="shared" si="1"/>
        <v>0</v>
      </c>
      <c r="J16" s="60">
        <v>0</v>
      </c>
      <c r="K16" s="60"/>
      <c r="L16" s="60">
        <v>0</v>
      </c>
      <c r="M16" s="60">
        <v>0</v>
      </c>
      <c r="N16" s="61">
        <v>0</v>
      </c>
    </row>
    <row r="17" spans="1:14" ht="12.75">
      <c r="A17" s="47" t="s">
        <v>32</v>
      </c>
      <c r="B17" s="73" t="s">
        <v>13</v>
      </c>
      <c r="C17" s="83">
        <f t="shared" si="0"/>
        <v>268166</v>
      </c>
      <c r="D17" s="80">
        <v>0</v>
      </c>
      <c r="E17" s="80"/>
      <c r="F17" s="80">
        <v>0</v>
      </c>
      <c r="G17" s="80">
        <v>268166</v>
      </c>
      <c r="H17" s="98">
        <v>0</v>
      </c>
      <c r="I17" s="33">
        <f t="shared" si="1"/>
        <v>0</v>
      </c>
      <c r="J17" s="60">
        <v>0</v>
      </c>
      <c r="K17" s="60"/>
      <c r="L17" s="60">
        <v>0</v>
      </c>
      <c r="M17" s="60">
        <v>0</v>
      </c>
      <c r="N17" s="61">
        <v>0</v>
      </c>
    </row>
    <row r="18" spans="1:14" ht="12.75">
      <c r="A18" s="47" t="s">
        <v>33</v>
      </c>
      <c r="B18" s="73" t="s">
        <v>13</v>
      </c>
      <c r="C18" s="83">
        <f t="shared" si="0"/>
        <v>2051846</v>
      </c>
      <c r="D18" s="80">
        <v>0</v>
      </c>
      <c r="E18" s="80"/>
      <c r="F18" s="80">
        <v>288848</v>
      </c>
      <c r="G18" s="80">
        <v>1672248</v>
      </c>
      <c r="H18" s="98">
        <v>90750</v>
      </c>
      <c r="I18" s="33">
        <f t="shared" si="1"/>
        <v>166</v>
      </c>
      <c r="J18" s="60">
        <v>0</v>
      </c>
      <c r="K18" s="60"/>
      <c r="L18" s="60">
        <v>0</v>
      </c>
      <c r="M18" s="60">
        <v>117</v>
      </c>
      <c r="N18" s="61">
        <v>49</v>
      </c>
    </row>
    <row r="19" spans="1:14" ht="12.75">
      <c r="A19" s="47" t="s">
        <v>34</v>
      </c>
      <c r="B19" s="73" t="s">
        <v>13</v>
      </c>
      <c r="C19" s="83">
        <f t="shared" si="0"/>
        <v>1552872</v>
      </c>
      <c r="D19" s="80">
        <v>0</v>
      </c>
      <c r="E19" s="80"/>
      <c r="F19" s="80">
        <v>1532152</v>
      </c>
      <c r="G19" s="80">
        <v>20720</v>
      </c>
      <c r="H19" s="98">
        <v>0</v>
      </c>
      <c r="I19" s="33">
        <f t="shared" si="1"/>
        <v>1389</v>
      </c>
      <c r="J19" s="60">
        <v>0</v>
      </c>
      <c r="K19" s="60"/>
      <c r="L19" s="60">
        <v>1389</v>
      </c>
      <c r="M19" s="60">
        <v>0</v>
      </c>
      <c r="N19" s="61">
        <v>0</v>
      </c>
    </row>
    <row r="20" spans="1:14" ht="12.75">
      <c r="A20" s="47" t="s">
        <v>35</v>
      </c>
      <c r="B20" s="73" t="s">
        <v>13</v>
      </c>
      <c r="C20" s="83">
        <f t="shared" si="0"/>
        <v>739874</v>
      </c>
      <c r="D20" s="80">
        <v>0</v>
      </c>
      <c r="E20" s="80"/>
      <c r="F20" s="80">
        <v>0</v>
      </c>
      <c r="G20" s="80">
        <v>739874</v>
      </c>
      <c r="H20" s="98">
        <v>0</v>
      </c>
      <c r="I20" s="33">
        <f t="shared" si="1"/>
        <v>0</v>
      </c>
      <c r="J20" s="60">
        <v>0</v>
      </c>
      <c r="K20" s="60"/>
      <c r="L20" s="60">
        <v>0</v>
      </c>
      <c r="M20" s="60">
        <v>0</v>
      </c>
      <c r="N20" s="61">
        <v>0</v>
      </c>
    </row>
    <row r="21" spans="1:14" ht="12.75">
      <c r="A21" s="47" t="s">
        <v>37</v>
      </c>
      <c r="B21" s="73" t="s">
        <v>13</v>
      </c>
      <c r="C21" s="83">
        <f t="shared" si="0"/>
        <v>187066</v>
      </c>
      <c r="D21" s="80">
        <v>187066</v>
      </c>
      <c r="E21" s="80"/>
      <c r="F21" s="80">
        <v>0</v>
      </c>
      <c r="G21" s="80">
        <v>0</v>
      </c>
      <c r="H21" s="98">
        <v>0</v>
      </c>
      <c r="I21" s="33">
        <f t="shared" si="1"/>
        <v>603</v>
      </c>
      <c r="J21" s="60">
        <v>603</v>
      </c>
      <c r="K21" s="60"/>
      <c r="L21" s="60">
        <v>0</v>
      </c>
      <c r="M21" s="60">
        <v>0</v>
      </c>
      <c r="N21" s="61">
        <v>0</v>
      </c>
    </row>
    <row r="22" spans="1:14" ht="25.5">
      <c r="A22" s="23" t="s">
        <v>25</v>
      </c>
      <c r="B22" s="34" t="s">
        <v>13</v>
      </c>
      <c r="C22" s="83">
        <f t="shared" si="0"/>
        <v>1454828</v>
      </c>
      <c r="D22" s="39">
        <v>573591</v>
      </c>
      <c r="E22" s="39"/>
      <c r="F22" s="80">
        <v>0</v>
      </c>
      <c r="G22" s="39">
        <v>879588</v>
      </c>
      <c r="H22" s="99">
        <v>1649</v>
      </c>
      <c r="I22" s="33">
        <f t="shared" si="1"/>
        <v>1176</v>
      </c>
      <c r="J22" s="60"/>
      <c r="K22" s="60"/>
      <c r="L22" s="60"/>
      <c r="M22" s="60">
        <v>1173</v>
      </c>
      <c r="N22" s="61">
        <v>3</v>
      </c>
    </row>
    <row r="23" spans="1:14" ht="25.5">
      <c r="A23" s="23" t="s">
        <v>27</v>
      </c>
      <c r="B23" s="34" t="s">
        <v>13</v>
      </c>
      <c r="C23" s="83">
        <f>SUM(D23:H23)</f>
        <v>3154809</v>
      </c>
      <c r="D23" s="80">
        <v>46965</v>
      </c>
      <c r="E23" s="80"/>
      <c r="F23" s="80"/>
      <c r="G23" s="80">
        <v>1270496</v>
      </c>
      <c r="H23" s="84">
        <v>1837348</v>
      </c>
      <c r="I23" s="37">
        <f>J23+L23+M23+N23</f>
        <v>5348</v>
      </c>
      <c r="J23" s="60">
        <v>87</v>
      </c>
      <c r="K23" s="60"/>
      <c r="L23" s="60"/>
      <c r="M23" s="60">
        <v>2156</v>
      </c>
      <c r="N23" s="61">
        <v>3105</v>
      </c>
    </row>
    <row r="24" spans="1:14" ht="12.75">
      <c r="A24" s="23" t="s">
        <v>28</v>
      </c>
      <c r="B24" s="34" t="s">
        <v>13</v>
      </c>
      <c r="C24" s="83">
        <f>SUM(D24:H24)</f>
        <v>248544</v>
      </c>
      <c r="D24" s="80"/>
      <c r="E24" s="80"/>
      <c r="F24" s="80"/>
      <c r="G24" s="80">
        <v>248544</v>
      </c>
      <c r="H24" s="84"/>
      <c r="I24" s="56">
        <f>J24+L24+M24+N24+K24</f>
        <v>391</v>
      </c>
      <c r="J24" s="39"/>
      <c r="K24" s="39"/>
      <c r="L24" s="39"/>
      <c r="M24" s="39">
        <v>391</v>
      </c>
      <c r="N24" s="40"/>
    </row>
    <row r="25" spans="1:14" ht="12.75">
      <c r="A25" s="23" t="s">
        <v>29</v>
      </c>
      <c r="B25" s="34" t="s">
        <v>13</v>
      </c>
      <c r="C25" s="83">
        <f>SUM(D25:H25)</f>
        <v>326165</v>
      </c>
      <c r="D25" s="80"/>
      <c r="E25" s="80"/>
      <c r="F25" s="80"/>
      <c r="G25" s="80">
        <v>257608</v>
      </c>
      <c r="H25" s="84">
        <v>68557</v>
      </c>
      <c r="I25" s="56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>SUM(D26:H26)</f>
        <v>120080</v>
      </c>
      <c r="D26" s="80"/>
      <c r="E26" s="80"/>
      <c r="F26" s="80"/>
      <c r="G26" s="80">
        <v>120080</v>
      </c>
      <c r="H26" s="84"/>
      <c r="I26" s="56">
        <f>J26+L26+M26+N26+K26</f>
        <v>0</v>
      </c>
      <c r="J26" s="39"/>
      <c r="K26" s="39"/>
      <c r="L26" s="39"/>
      <c r="M26" s="39"/>
      <c r="N26" s="40"/>
    </row>
    <row r="27" spans="1:14" ht="26.25" thickBot="1">
      <c r="A27" s="23" t="s">
        <v>36</v>
      </c>
      <c r="B27" s="34" t="s">
        <v>13</v>
      </c>
      <c r="C27" s="92">
        <f>SUM(D27:H27)</f>
        <v>1240999</v>
      </c>
      <c r="D27" s="93">
        <v>1240999</v>
      </c>
      <c r="E27" s="94"/>
      <c r="F27" s="94"/>
      <c r="G27" s="94"/>
      <c r="H27" s="95"/>
      <c r="I27" s="96">
        <f>J27+L27+M27+N27+K27</f>
        <v>0</v>
      </c>
      <c r="J27" s="94"/>
      <c r="K27" s="94"/>
      <c r="L27" s="94"/>
      <c r="M27" s="94"/>
      <c r="N27" s="97"/>
    </row>
    <row r="28" spans="1:14" ht="13.5" thickBot="1">
      <c r="A28" s="100" t="s">
        <v>14</v>
      </c>
      <c r="B28" s="111"/>
      <c r="C28" s="88">
        <f>SUM(C8:C27)</f>
        <v>34109734</v>
      </c>
      <c r="D28" s="89">
        <f aca="true" t="shared" si="2" ref="D28:N28">SUM(D8:D27)</f>
        <v>13457408</v>
      </c>
      <c r="E28" s="89">
        <f t="shared" si="2"/>
        <v>0</v>
      </c>
      <c r="F28" s="89">
        <f t="shared" si="2"/>
        <v>3155383</v>
      </c>
      <c r="G28" s="89">
        <f t="shared" si="2"/>
        <v>13856220</v>
      </c>
      <c r="H28" s="90">
        <f t="shared" si="2"/>
        <v>3640723</v>
      </c>
      <c r="I28" s="91">
        <f t="shared" si="2"/>
        <v>30601</v>
      </c>
      <c r="J28" s="91">
        <f t="shared" si="2"/>
        <v>15347</v>
      </c>
      <c r="K28" s="91">
        <f t="shared" si="2"/>
        <v>0</v>
      </c>
      <c r="L28" s="91">
        <f t="shared" si="2"/>
        <v>3360</v>
      </c>
      <c r="M28" s="91">
        <f t="shared" si="2"/>
        <v>7035</v>
      </c>
      <c r="N28" s="91">
        <f t="shared" si="2"/>
        <v>4859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12675441</v>
      </c>
      <c r="D8" s="80">
        <v>8491165</v>
      </c>
      <c r="E8" s="80"/>
      <c r="F8" s="80">
        <v>0</v>
      </c>
      <c r="G8" s="80">
        <v>3073077</v>
      </c>
      <c r="H8" s="98">
        <v>1111199</v>
      </c>
      <c r="I8" s="33">
        <f>J8+L8+M8+N8+K8</f>
        <v>14388</v>
      </c>
      <c r="J8" s="66">
        <v>12119</v>
      </c>
      <c r="K8" s="66"/>
      <c r="L8" s="66">
        <v>0</v>
      </c>
      <c r="M8" s="66">
        <v>1082</v>
      </c>
      <c r="N8" s="68">
        <v>1187</v>
      </c>
    </row>
    <row r="9" spans="1:14" ht="12.75">
      <c r="A9" s="47" t="s">
        <v>15</v>
      </c>
      <c r="B9" s="69" t="s">
        <v>13</v>
      </c>
      <c r="C9" s="83">
        <f>D9+F9+G9+H9</f>
        <v>467754</v>
      </c>
      <c r="D9" s="80">
        <v>0</v>
      </c>
      <c r="E9" s="80"/>
      <c r="F9" s="80">
        <v>0</v>
      </c>
      <c r="G9" s="80">
        <v>467754</v>
      </c>
      <c r="H9" s="98">
        <v>0</v>
      </c>
      <c r="I9" s="33">
        <f>J9+L9+M9+N9</f>
        <v>869</v>
      </c>
      <c r="J9" s="66">
        <v>0</v>
      </c>
      <c r="K9" s="66"/>
      <c r="L9" s="66">
        <v>0</v>
      </c>
      <c r="M9" s="70">
        <v>869</v>
      </c>
      <c r="N9" s="68">
        <v>0</v>
      </c>
    </row>
    <row r="10" spans="1:14" ht="12.75">
      <c r="A10" s="47" t="s">
        <v>16</v>
      </c>
      <c r="B10" s="69" t="s">
        <v>13</v>
      </c>
      <c r="C10" s="83">
        <f>D10+F10+G10+H10</f>
        <v>2454909</v>
      </c>
      <c r="D10" s="80">
        <v>0</v>
      </c>
      <c r="E10" s="80"/>
      <c r="F10" s="80">
        <v>0</v>
      </c>
      <c r="G10" s="80">
        <v>2454909</v>
      </c>
      <c r="H10" s="98">
        <v>0</v>
      </c>
      <c r="I10" s="33">
        <f>J10+L10+M10+N10</f>
        <v>87</v>
      </c>
      <c r="J10" s="66">
        <v>0</v>
      </c>
      <c r="K10" s="66"/>
      <c r="L10" s="66">
        <v>0</v>
      </c>
      <c r="M10" s="66">
        <v>87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5122474</v>
      </c>
      <c r="D11" s="80">
        <v>2646373</v>
      </c>
      <c r="E11" s="80"/>
      <c r="F11" s="80">
        <v>1217223</v>
      </c>
      <c r="G11" s="80">
        <v>1026810</v>
      </c>
      <c r="H11" s="98">
        <v>232068</v>
      </c>
      <c r="I11" s="33">
        <f>J11+M11+K11+N11+L11</f>
        <v>4255</v>
      </c>
      <c r="J11" s="71">
        <v>2333</v>
      </c>
      <c r="K11" s="71"/>
      <c r="L11" s="66">
        <v>1596</v>
      </c>
      <c r="M11" s="66">
        <v>202</v>
      </c>
      <c r="N11" s="68">
        <v>124</v>
      </c>
    </row>
    <row r="12" spans="1:14" ht="12.75">
      <c r="A12" s="47" t="s">
        <v>17</v>
      </c>
      <c r="B12" s="69" t="s">
        <v>13</v>
      </c>
      <c r="C12" s="83">
        <f aca="true" t="shared" si="0" ref="C12:C22">D12+F12+G12+H12</f>
        <v>1111207</v>
      </c>
      <c r="D12" s="80">
        <v>0</v>
      </c>
      <c r="E12" s="80"/>
      <c r="F12" s="80">
        <v>521706</v>
      </c>
      <c r="G12" s="80">
        <v>527185</v>
      </c>
      <c r="H12" s="98">
        <v>62316</v>
      </c>
      <c r="I12" s="33">
        <f aca="true" t="shared" si="1" ref="I12:I22">J12+L12+M12+N12</f>
        <v>1116</v>
      </c>
      <c r="J12" s="72">
        <v>0</v>
      </c>
      <c r="K12" s="66"/>
      <c r="L12" s="66">
        <v>1033</v>
      </c>
      <c r="M12" s="66">
        <v>61</v>
      </c>
      <c r="N12" s="68">
        <v>22</v>
      </c>
    </row>
    <row r="13" spans="1:14" ht="12.75">
      <c r="A13" s="47" t="s">
        <v>19</v>
      </c>
      <c r="B13" s="73" t="s">
        <v>13</v>
      </c>
      <c r="C13" s="83">
        <f t="shared" si="0"/>
        <v>1657967</v>
      </c>
      <c r="D13" s="80">
        <v>0</v>
      </c>
      <c r="E13" s="80"/>
      <c r="F13" s="80">
        <v>0</v>
      </c>
      <c r="G13" s="80">
        <v>1319065</v>
      </c>
      <c r="H13" s="98">
        <v>338902</v>
      </c>
      <c r="I13" s="33">
        <f t="shared" si="1"/>
        <v>1506</v>
      </c>
      <c r="J13" s="72">
        <v>0</v>
      </c>
      <c r="K13" s="66"/>
      <c r="L13" s="66">
        <v>0</v>
      </c>
      <c r="M13" s="66">
        <v>1106</v>
      </c>
      <c r="N13" s="68">
        <v>400</v>
      </c>
    </row>
    <row r="14" spans="1:14" ht="12.75">
      <c r="A14" s="47" t="s">
        <v>23</v>
      </c>
      <c r="B14" s="73" t="s">
        <v>13</v>
      </c>
      <c r="C14" s="83">
        <f t="shared" si="0"/>
        <v>413695</v>
      </c>
      <c r="D14" s="80">
        <v>0</v>
      </c>
      <c r="E14" s="80"/>
      <c r="F14" s="80">
        <v>0</v>
      </c>
      <c r="G14" s="80">
        <v>404399</v>
      </c>
      <c r="H14" s="98">
        <v>9296</v>
      </c>
      <c r="I14" s="33">
        <f t="shared" si="1"/>
        <v>124</v>
      </c>
      <c r="J14" s="72">
        <v>0</v>
      </c>
      <c r="K14" s="66"/>
      <c r="L14" s="66">
        <v>0</v>
      </c>
      <c r="M14" s="66">
        <v>124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30112</v>
      </c>
      <c r="D15" s="80">
        <v>0</v>
      </c>
      <c r="E15" s="80"/>
      <c r="F15" s="80">
        <v>0</v>
      </c>
      <c r="G15" s="80">
        <v>30112</v>
      </c>
      <c r="H15" s="98">
        <v>0</v>
      </c>
      <c r="I15" s="33">
        <f t="shared" si="1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85706</v>
      </c>
      <c r="D16" s="80">
        <v>0</v>
      </c>
      <c r="E16" s="80"/>
      <c r="F16" s="80">
        <v>0</v>
      </c>
      <c r="G16" s="80">
        <v>85706</v>
      </c>
      <c r="H16" s="98">
        <v>0</v>
      </c>
      <c r="I16" s="33">
        <f t="shared" si="1"/>
        <v>0</v>
      </c>
      <c r="J16" s="60">
        <v>0</v>
      </c>
      <c r="K16" s="60"/>
      <c r="L16" s="60">
        <v>0</v>
      </c>
      <c r="M16" s="60">
        <v>0</v>
      </c>
      <c r="N16" s="61">
        <v>0</v>
      </c>
    </row>
    <row r="17" spans="1:14" ht="12.75">
      <c r="A17" s="47" t="s">
        <v>32</v>
      </c>
      <c r="B17" s="73" t="s">
        <v>13</v>
      </c>
      <c r="C17" s="83">
        <f t="shared" si="0"/>
        <v>278602</v>
      </c>
      <c r="D17" s="80">
        <v>0</v>
      </c>
      <c r="E17" s="80"/>
      <c r="F17" s="80">
        <v>0</v>
      </c>
      <c r="G17" s="80">
        <v>278602</v>
      </c>
      <c r="H17" s="98">
        <v>0</v>
      </c>
      <c r="I17" s="33">
        <f t="shared" si="1"/>
        <v>0</v>
      </c>
      <c r="J17" s="60">
        <v>0</v>
      </c>
      <c r="K17" s="60"/>
      <c r="L17" s="60">
        <v>0</v>
      </c>
      <c r="M17" s="60">
        <v>0</v>
      </c>
      <c r="N17" s="61">
        <v>0</v>
      </c>
    </row>
    <row r="18" spans="1:14" ht="12.75">
      <c r="A18" s="47" t="s">
        <v>33</v>
      </c>
      <c r="B18" s="73" t="s">
        <v>13</v>
      </c>
      <c r="C18" s="83">
        <f t="shared" si="0"/>
        <v>2199912</v>
      </c>
      <c r="D18" s="80">
        <v>0</v>
      </c>
      <c r="E18" s="80"/>
      <c r="F18" s="80">
        <v>337983</v>
      </c>
      <c r="G18" s="80">
        <v>1743534</v>
      </c>
      <c r="H18" s="98">
        <v>118395</v>
      </c>
      <c r="I18" s="33">
        <f t="shared" si="1"/>
        <v>96</v>
      </c>
      <c r="J18" s="60">
        <v>0</v>
      </c>
      <c r="K18" s="60"/>
      <c r="L18" s="60">
        <v>0</v>
      </c>
      <c r="M18" s="60">
        <v>47</v>
      </c>
      <c r="N18" s="61">
        <v>49</v>
      </c>
    </row>
    <row r="19" spans="1:14" ht="12.75">
      <c r="A19" s="47" t="s">
        <v>34</v>
      </c>
      <c r="B19" s="73" t="s">
        <v>13</v>
      </c>
      <c r="C19" s="83">
        <f t="shared" si="0"/>
        <v>1671077</v>
      </c>
      <c r="D19" s="80">
        <v>0</v>
      </c>
      <c r="E19" s="80"/>
      <c r="F19" s="80">
        <v>1650501</v>
      </c>
      <c r="G19" s="80">
        <v>20576</v>
      </c>
      <c r="H19" s="98">
        <v>0</v>
      </c>
      <c r="I19" s="33">
        <f t="shared" si="1"/>
        <v>2109</v>
      </c>
      <c r="J19" s="60">
        <v>0</v>
      </c>
      <c r="K19" s="60"/>
      <c r="L19" s="60">
        <v>2109</v>
      </c>
      <c r="M19" s="60">
        <v>0</v>
      </c>
      <c r="N19" s="61">
        <v>0</v>
      </c>
    </row>
    <row r="20" spans="1:14" ht="12.75">
      <c r="A20" s="47" t="s">
        <v>35</v>
      </c>
      <c r="B20" s="73" t="s">
        <v>13</v>
      </c>
      <c r="C20" s="83">
        <f t="shared" si="0"/>
        <v>764130</v>
      </c>
      <c r="D20" s="80">
        <v>0</v>
      </c>
      <c r="E20" s="80"/>
      <c r="F20" s="80">
        <v>0</v>
      </c>
      <c r="G20" s="80">
        <v>764130</v>
      </c>
      <c r="H20" s="98">
        <v>0</v>
      </c>
      <c r="I20" s="33">
        <f t="shared" si="1"/>
        <v>0</v>
      </c>
      <c r="J20" s="60">
        <v>0</v>
      </c>
      <c r="K20" s="60"/>
      <c r="L20" s="60">
        <v>0</v>
      </c>
      <c r="M20" s="60">
        <v>0</v>
      </c>
      <c r="N20" s="61">
        <v>0</v>
      </c>
    </row>
    <row r="21" spans="1:14" ht="12.75">
      <c r="A21" s="47" t="s">
        <v>37</v>
      </c>
      <c r="B21" s="73" t="s">
        <v>13</v>
      </c>
      <c r="C21" s="83">
        <f t="shared" si="0"/>
        <v>841683</v>
      </c>
      <c r="D21" s="80">
        <v>841683</v>
      </c>
      <c r="E21" s="80"/>
      <c r="F21" s="80">
        <v>0</v>
      </c>
      <c r="G21" s="80">
        <v>0</v>
      </c>
      <c r="H21" s="98">
        <v>0</v>
      </c>
      <c r="I21" s="33">
        <f t="shared" si="1"/>
        <v>2920</v>
      </c>
      <c r="J21" s="60">
        <v>2920</v>
      </c>
      <c r="K21" s="60"/>
      <c r="L21" s="60">
        <v>0</v>
      </c>
      <c r="M21" s="60">
        <v>0</v>
      </c>
      <c r="N21" s="61">
        <v>0</v>
      </c>
    </row>
    <row r="22" spans="1:14" ht="25.5">
      <c r="A22" s="23" t="s">
        <v>25</v>
      </c>
      <c r="B22" s="34" t="s">
        <v>13</v>
      </c>
      <c r="C22" s="83">
        <f t="shared" si="0"/>
        <v>1442192</v>
      </c>
      <c r="D22" s="39">
        <v>552828</v>
      </c>
      <c r="E22" s="39"/>
      <c r="F22" s="80">
        <v>0</v>
      </c>
      <c r="G22" s="39">
        <v>888124</v>
      </c>
      <c r="H22" s="99">
        <v>1240</v>
      </c>
      <c r="I22" s="33">
        <f t="shared" si="1"/>
        <v>1219</v>
      </c>
      <c r="J22" s="60"/>
      <c r="K22" s="60"/>
      <c r="L22" s="60"/>
      <c r="M22" s="60">
        <v>1216</v>
      </c>
      <c r="N22" s="61">
        <v>3</v>
      </c>
    </row>
    <row r="23" spans="1:14" ht="25.5">
      <c r="A23" s="23" t="s">
        <v>27</v>
      </c>
      <c r="B23" s="34" t="s">
        <v>13</v>
      </c>
      <c r="C23" s="83">
        <f>SUM(D23:H23)</f>
        <v>3679998</v>
      </c>
      <c r="D23" s="80">
        <v>58507</v>
      </c>
      <c r="E23" s="80">
        <v>0</v>
      </c>
      <c r="F23" s="80"/>
      <c r="G23" s="80">
        <v>1620186</v>
      </c>
      <c r="H23" s="84">
        <v>2001305</v>
      </c>
      <c r="I23" s="37">
        <f>J23+L23+M23+N23</f>
        <v>6221</v>
      </c>
      <c r="J23" s="60">
        <v>102</v>
      </c>
      <c r="K23" s="60">
        <v>0</v>
      </c>
      <c r="L23" s="60"/>
      <c r="M23" s="60">
        <v>2660</v>
      </c>
      <c r="N23" s="61">
        <v>3459.0000000000005</v>
      </c>
    </row>
    <row r="24" spans="1:14" ht="12.75">
      <c r="A24" s="23" t="s">
        <v>28</v>
      </c>
      <c r="B24" s="34" t="s">
        <v>13</v>
      </c>
      <c r="C24" s="83">
        <f>SUM(D24:H24)</f>
        <v>257617</v>
      </c>
      <c r="D24" s="80">
        <v>0</v>
      </c>
      <c r="E24" s="80">
        <v>0</v>
      </c>
      <c r="F24" s="80"/>
      <c r="G24" s="80">
        <v>257617</v>
      </c>
      <c r="H24" s="84">
        <v>0</v>
      </c>
      <c r="I24" s="56">
        <f>J24+L24+M24+N24+K24</f>
        <v>415</v>
      </c>
      <c r="J24" s="39">
        <v>0</v>
      </c>
      <c r="K24" s="39">
        <v>0</v>
      </c>
      <c r="L24" s="39"/>
      <c r="M24" s="39">
        <v>415</v>
      </c>
      <c r="N24" s="40">
        <v>0</v>
      </c>
    </row>
    <row r="25" spans="1:14" ht="12.75">
      <c r="A25" s="23" t="s">
        <v>29</v>
      </c>
      <c r="B25" s="34" t="s">
        <v>13</v>
      </c>
      <c r="C25" s="83">
        <f>SUM(D25:H25)</f>
        <v>2178702</v>
      </c>
      <c r="D25" s="80">
        <v>0</v>
      </c>
      <c r="E25" s="80"/>
      <c r="F25" s="80"/>
      <c r="G25" s="80">
        <v>1890728</v>
      </c>
      <c r="H25" s="84">
        <v>287974</v>
      </c>
      <c r="I25" s="56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>SUM(D26:H26)</f>
        <v>145520</v>
      </c>
      <c r="D26" s="80"/>
      <c r="E26" s="80"/>
      <c r="F26" s="80"/>
      <c r="G26" s="80">
        <v>145520</v>
      </c>
      <c r="H26" s="84"/>
      <c r="I26" s="56">
        <f>J26+L26+M26+N26+K26</f>
        <v>0</v>
      </c>
      <c r="J26" s="39"/>
      <c r="K26" s="39"/>
      <c r="L26" s="39"/>
      <c r="M26" s="39"/>
      <c r="N26" s="40"/>
    </row>
    <row r="27" spans="1:14" ht="26.25" thickBot="1">
      <c r="A27" s="23" t="s">
        <v>36</v>
      </c>
      <c r="B27" s="34" t="s">
        <v>13</v>
      </c>
      <c r="C27" s="92">
        <f>SUM(D27:H27)</f>
        <v>1115877</v>
      </c>
      <c r="D27" s="93">
        <v>1115877</v>
      </c>
      <c r="E27" s="94"/>
      <c r="F27" s="94"/>
      <c r="G27" s="94"/>
      <c r="H27" s="95"/>
      <c r="I27" s="96">
        <f>J27+L27+M27+N27+K27</f>
        <v>0</v>
      </c>
      <c r="J27" s="94"/>
      <c r="K27" s="94"/>
      <c r="L27" s="94"/>
      <c r="M27" s="94"/>
      <c r="N27" s="97"/>
    </row>
    <row r="28" spans="1:14" ht="13.5" thickBot="1">
      <c r="A28" s="100" t="s">
        <v>14</v>
      </c>
      <c r="B28" s="111"/>
      <c r="C28" s="88">
        <f>SUM(C8:C27)</f>
        <v>38594575</v>
      </c>
      <c r="D28" s="89">
        <f aca="true" t="shared" si="2" ref="D28:N28">SUM(D8:D27)</f>
        <v>13706433</v>
      </c>
      <c r="E28" s="89">
        <f t="shared" si="2"/>
        <v>0</v>
      </c>
      <c r="F28" s="89">
        <f t="shared" si="2"/>
        <v>3727413</v>
      </c>
      <c r="G28" s="89">
        <f t="shared" si="2"/>
        <v>16998034</v>
      </c>
      <c r="H28" s="90">
        <f t="shared" si="2"/>
        <v>4162695</v>
      </c>
      <c r="I28" s="91">
        <f t="shared" si="2"/>
        <v>35325</v>
      </c>
      <c r="J28" s="91">
        <f t="shared" si="2"/>
        <v>17474</v>
      </c>
      <c r="K28" s="91">
        <f t="shared" si="2"/>
        <v>0</v>
      </c>
      <c r="L28" s="91">
        <f t="shared" si="2"/>
        <v>4738</v>
      </c>
      <c r="M28" s="91">
        <f t="shared" si="2"/>
        <v>7869</v>
      </c>
      <c r="N28" s="91">
        <f t="shared" si="2"/>
        <v>5244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15033865</v>
      </c>
      <c r="D8" s="80">
        <v>10095411</v>
      </c>
      <c r="E8" s="80"/>
      <c r="F8" s="80">
        <v>0</v>
      </c>
      <c r="G8" s="80">
        <v>3648969</v>
      </c>
      <c r="H8" s="98">
        <v>1289485</v>
      </c>
      <c r="I8" s="33">
        <f>J8+L8+M8+N8+K8</f>
        <v>16619</v>
      </c>
      <c r="J8" s="66">
        <v>13902</v>
      </c>
      <c r="K8" s="66"/>
      <c r="L8" s="66">
        <v>0</v>
      </c>
      <c r="M8" s="66">
        <v>1304</v>
      </c>
      <c r="N8" s="68">
        <v>1413</v>
      </c>
    </row>
    <row r="9" spans="1:14" ht="12.75">
      <c r="A9" s="47" t="s">
        <v>15</v>
      </c>
      <c r="B9" s="69" t="s">
        <v>13</v>
      </c>
      <c r="C9" s="83">
        <f>D9+F9+G9+H9</f>
        <v>573728</v>
      </c>
      <c r="D9" s="80">
        <v>0</v>
      </c>
      <c r="E9" s="80"/>
      <c r="F9" s="80">
        <v>0</v>
      </c>
      <c r="G9" s="80">
        <v>572579</v>
      </c>
      <c r="H9" s="98">
        <v>1149</v>
      </c>
      <c r="I9" s="33">
        <f>J9+L9+M9+N9</f>
        <v>893</v>
      </c>
      <c r="J9" s="66">
        <v>0</v>
      </c>
      <c r="K9" s="66"/>
      <c r="L9" s="66">
        <v>0</v>
      </c>
      <c r="M9" s="70">
        <v>891</v>
      </c>
      <c r="N9" s="68">
        <v>2</v>
      </c>
    </row>
    <row r="10" spans="1:14" ht="12.75">
      <c r="A10" s="47" t="s">
        <v>16</v>
      </c>
      <c r="B10" s="69" t="s">
        <v>13</v>
      </c>
      <c r="C10" s="83">
        <f>D10+F10+G10+H10</f>
        <v>2896999</v>
      </c>
      <c r="D10" s="80">
        <v>0</v>
      </c>
      <c r="E10" s="80"/>
      <c r="F10" s="80">
        <v>0</v>
      </c>
      <c r="G10" s="80">
        <v>2896999</v>
      </c>
      <c r="H10" s="98">
        <v>0</v>
      </c>
      <c r="I10" s="33">
        <f>J10+L10+M10+N10</f>
        <v>94</v>
      </c>
      <c r="J10" s="66">
        <v>0</v>
      </c>
      <c r="K10" s="66"/>
      <c r="L10" s="66">
        <v>0</v>
      </c>
      <c r="M10" s="66">
        <v>94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6522731</v>
      </c>
      <c r="D11" s="80">
        <v>3629312</v>
      </c>
      <c r="E11" s="80"/>
      <c r="F11" s="80">
        <v>1227017</v>
      </c>
      <c r="G11" s="80">
        <v>1389307</v>
      </c>
      <c r="H11" s="98">
        <v>277095</v>
      </c>
      <c r="I11" s="33">
        <f>J11+M11+K11+N11+L11</f>
        <v>5232</v>
      </c>
      <c r="J11" s="71">
        <v>3155</v>
      </c>
      <c r="K11" s="71"/>
      <c r="L11" s="66">
        <v>1657</v>
      </c>
      <c r="M11" s="66">
        <v>275</v>
      </c>
      <c r="N11" s="68">
        <v>145</v>
      </c>
    </row>
    <row r="12" spans="1:14" ht="12.75">
      <c r="A12" s="47" t="s">
        <v>17</v>
      </c>
      <c r="B12" s="69" t="s">
        <v>13</v>
      </c>
      <c r="C12" s="83">
        <f aca="true" t="shared" si="0" ref="C12:C22">D12+F12+G12+H12</f>
        <v>1166011</v>
      </c>
      <c r="D12" s="80">
        <v>0</v>
      </c>
      <c r="E12" s="80"/>
      <c r="F12" s="80">
        <v>509879</v>
      </c>
      <c r="G12" s="80">
        <v>590695</v>
      </c>
      <c r="H12" s="98">
        <v>65437</v>
      </c>
      <c r="I12" s="33">
        <f aca="true" t="shared" si="1" ref="I12:I22">J12+L12+M12+N12</f>
        <v>996</v>
      </c>
      <c r="J12" s="72">
        <v>0</v>
      </c>
      <c r="K12" s="66"/>
      <c r="L12" s="66">
        <v>908</v>
      </c>
      <c r="M12" s="66">
        <v>66</v>
      </c>
      <c r="N12" s="68">
        <v>22</v>
      </c>
    </row>
    <row r="13" spans="1:14" ht="12.75">
      <c r="A13" s="47" t="s">
        <v>19</v>
      </c>
      <c r="B13" s="73" t="s">
        <v>13</v>
      </c>
      <c r="C13" s="83">
        <f t="shared" si="0"/>
        <v>1914404</v>
      </c>
      <c r="D13" s="80">
        <v>0</v>
      </c>
      <c r="E13" s="80"/>
      <c r="F13" s="80">
        <v>0</v>
      </c>
      <c r="G13" s="80">
        <v>1520705</v>
      </c>
      <c r="H13" s="98">
        <v>393699</v>
      </c>
      <c r="I13" s="33">
        <f t="shared" si="1"/>
        <v>2005</v>
      </c>
      <c r="J13" s="72">
        <v>0</v>
      </c>
      <c r="K13" s="66"/>
      <c r="L13" s="66">
        <v>0</v>
      </c>
      <c r="M13" s="66">
        <v>1472</v>
      </c>
      <c r="N13" s="68">
        <v>533</v>
      </c>
    </row>
    <row r="14" spans="1:14" ht="12.75">
      <c r="A14" s="47" t="s">
        <v>23</v>
      </c>
      <c r="B14" s="73" t="s">
        <v>13</v>
      </c>
      <c r="C14" s="83">
        <f t="shared" si="0"/>
        <v>631799</v>
      </c>
      <c r="D14" s="80">
        <v>0</v>
      </c>
      <c r="E14" s="80"/>
      <c r="F14" s="80">
        <v>0</v>
      </c>
      <c r="G14" s="80">
        <v>618616</v>
      </c>
      <c r="H14" s="98">
        <v>13183</v>
      </c>
      <c r="I14" s="33">
        <f t="shared" si="1"/>
        <v>137</v>
      </c>
      <c r="J14" s="72">
        <v>0</v>
      </c>
      <c r="K14" s="66"/>
      <c r="L14" s="66">
        <v>0</v>
      </c>
      <c r="M14" s="66">
        <v>137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57609</v>
      </c>
      <c r="D15" s="80">
        <v>0</v>
      </c>
      <c r="E15" s="80"/>
      <c r="F15" s="80">
        <v>0</v>
      </c>
      <c r="G15" s="80">
        <v>57609</v>
      </c>
      <c r="H15" s="98">
        <v>0</v>
      </c>
      <c r="I15" s="33">
        <f t="shared" si="1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96258</v>
      </c>
      <c r="D16" s="80">
        <v>0</v>
      </c>
      <c r="E16" s="80"/>
      <c r="F16" s="80">
        <v>0</v>
      </c>
      <c r="G16" s="80">
        <v>96258</v>
      </c>
      <c r="H16" s="98">
        <v>0</v>
      </c>
      <c r="I16" s="33">
        <f t="shared" si="1"/>
        <v>0</v>
      </c>
      <c r="J16" s="60">
        <v>0</v>
      </c>
      <c r="K16" s="60"/>
      <c r="L16" s="60">
        <v>0</v>
      </c>
      <c r="M16" s="60">
        <v>0</v>
      </c>
      <c r="N16" s="61">
        <v>0</v>
      </c>
    </row>
    <row r="17" spans="1:14" ht="12.75">
      <c r="A17" s="47" t="s">
        <v>32</v>
      </c>
      <c r="B17" s="73" t="s">
        <v>13</v>
      </c>
      <c r="C17" s="83">
        <f t="shared" si="0"/>
        <v>263377</v>
      </c>
      <c r="D17" s="80">
        <v>0</v>
      </c>
      <c r="E17" s="80"/>
      <c r="F17" s="80">
        <v>0</v>
      </c>
      <c r="G17" s="80">
        <v>263377</v>
      </c>
      <c r="H17" s="98">
        <v>0</v>
      </c>
      <c r="I17" s="33">
        <f t="shared" si="1"/>
        <v>0</v>
      </c>
      <c r="J17" s="60">
        <v>0</v>
      </c>
      <c r="K17" s="60"/>
      <c r="L17" s="60">
        <v>0</v>
      </c>
      <c r="M17" s="60">
        <v>0</v>
      </c>
      <c r="N17" s="61">
        <v>0</v>
      </c>
    </row>
    <row r="18" spans="1:14" ht="12.75">
      <c r="A18" s="47" t="s">
        <v>33</v>
      </c>
      <c r="B18" s="73" t="s">
        <v>13</v>
      </c>
      <c r="C18" s="83">
        <f t="shared" si="0"/>
        <v>2369017</v>
      </c>
      <c r="D18" s="80">
        <v>0</v>
      </c>
      <c r="E18" s="80"/>
      <c r="F18" s="80">
        <v>387492</v>
      </c>
      <c r="G18" s="80">
        <v>1883320</v>
      </c>
      <c r="H18" s="98">
        <v>98205</v>
      </c>
      <c r="I18" s="33">
        <f t="shared" si="1"/>
        <v>98</v>
      </c>
      <c r="J18" s="60">
        <v>0</v>
      </c>
      <c r="K18" s="60"/>
      <c r="L18" s="60">
        <v>0</v>
      </c>
      <c r="M18" s="60">
        <v>47</v>
      </c>
      <c r="N18" s="61">
        <v>51</v>
      </c>
    </row>
    <row r="19" spans="1:14" ht="12.75">
      <c r="A19" s="47" t="s">
        <v>34</v>
      </c>
      <c r="B19" s="73" t="s">
        <v>13</v>
      </c>
      <c r="C19" s="83">
        <f t="shared" si="0"/>
        <v>1703003</v>
      </c>
      <c r="D19" s="80">
        <v>0</v>
      </c>
      <c r="E19" s="80"/>
      <c r="F19" s="80">
        <v>1679839</v>
      </c>
      <c r="G19" s="80">
        <v>23164</v>
      </c>
      <c r="H19" s="98">
        <v>0</v>
      </c>
      <c r="I19" s="33">
        <f t="shared" si="1"/>
        <v>2096</v>
      </c>
      <c r="J19" s="60">
        <v>0</v>
      </c>
      <c r="K19" s="60"/>
      <c r="L19" s="60">
        <v>2096</v>
      </c>
      <c r="M19" s="60">
        <v>0</v>
      </c>
      <c r="N19" s="61">
        <v>0</v>
      </c>
    </row>
    <row r="20" spans="1:14" ht="12.75">
      <c r="A20" s="47" t="s">
        <v>35</v>
      </c>
      <c r="B20" s="73" t="s">
        <v>13</v>
      </c>
      <c r="C20" s="83">
        <f t="shared" si="0"/>
        <v>920487</v>
      </c>
      <c r="D20" s="80">
        <v>0</v>
      </c>
      <c r="E20" s="80"/>
      <c r="F20" s="80">
        <v>0</v>
      </c>
      <c r="G20" s="80">
        <v>920487</v>
      </c>
      <c r="H20" s="98">
        <v>0</v>
      </c>
      <c r="I20" s="33">
        <f t="shared" si="1"/>
        <v>0</v>
      </c>
      <c r="J20" s="60">
        <v>0</v>
      </c>
      <c r="K20" s="60"/>
      <c r="L20" s="60">
        <v>0</v>
      </c>
      <c r="M20" s="60">
        <v>0</v>
      </c>
      <c r="N20" s="61">
        <v>0</v>
      </c>
    </row>
    <row r="21" spans="1:14" ht="12.75">
      <c r="A21" s="47" t="s">
        <v>37</v>
      </c>
      <c r="B21" s="73" t="s">
        <v>13</v>
      </c>
      <c r="C21" s="83">
        <f t="shared" si="0"/>
        <v>530397</v>
      </c>
      <c r="D21" s="80">
        <v>530397</v>
      </c>
      <c r="E21" s="80"/>
      <c r="F21" s="80">
        <v>0</v>
      </c>
      <c r="G21" s="80">
        <v>0</v>
      </c>
      <c r="H21" s="98">
        <v>0</v>
      </c>
      <c r="I21" s="33">
        <f t="shared" si="1"/>
        <v>1327</v>
      </c>
      <c r="J21" s="60">
        <v>1327</v>
      </c>
      <c r="K21" s="60"/>
      <c r="L21" s="60">
        <v>0</v>
      </c>
      <c r="M21" s="60">
        <v>0</v>
      </c>
      <c r="N21" s="61">
        <v>0</v>
      </c>
    </row>
    <row r="22" spans="1:14" ht="25.5">
      <c r="A22" s="23" t="s">
        <v>25</v>
      </c>
      <c r="B22" s="34" t="s">
        <v>13</v>
      </c>
      <c r="C22" s="83">
        <f t="shared" si="0"/>
        <v>1340284</v>
      </c>
      <c r="D22" s="39">
        <v>434908</v>
      </c>
      <c r="E22" s="39"/>
      <c r="F22" s="80">
        <v>0</v>
      </c>
      <c r="G22" s="39">
        <v>904043</v>
      </c>
      <c r="H22" s="99">
        <v>1333</v>
      </c>
      <c r="I22" s="33">
        <f t="shared" si="1"/>
        <v>1217</v>
      </c>
      <c r="J22" s="60"/>
      <c r="K22" s="60"/>
      <c r="L22" s="60"/>
      <c r="M22" s="60">
        <v>1214</v>
      </c>
      <c r="N22" s="61">
        <v>3</v>
      </c>
    </row>
    <row r="23" spans="1:14" ht="25.5">
      <c r="A23" s="23" t="s">
        <v>27</v>
      </c>
      <c r="B23" s="34" t="s">
        <v>13</v>
      </c>
      <c r="C23" s="83">
        <f aca="true" t="shared" si="2" ref="C23:C28">SUM(D23:H23)</f>
        <v>3617951</v>
      </c>
      <c r="D23" s="80">
        <v>70141</v>
      </c>
      <c r="E23" s="80"/>
      <c r="F23" s="80"/>
      <c r="G23" s="80">
        <v>1536255</v>
      </c>
      <c r="H23" s="84">
        <v>2011555</v>
      </c>
      <c r="I23" s="37">
        <f>J23+L23+M23+N23</f>
        <v>5933</v>
      </c>
      <c r="J23" s="60">
        <v>117</v>
      </c>
      <c r="K23" s="60"/>
      <c r="L23" s="60"/>
      <c r="M23" s="60">
        <v>2499</v>
      </c>
      <c r="N23" s="61">
        <v>3317</v>
      </c>
    </row>
    <row r="24" spans="1:14" ht="12.75">
      <c r="A24" s="23" t="s">
        <v>28</v>
      </c>
      <c r="B24" s="34" t="s">
        <v>13</v>
      </c>
      <c r="C24" s="83">
        <f t="shared" si="2"/>
        <v>269561</v>
      </c>
      <c r="D24" s="80"/>
      <c r="E24" s="80"/>
      <c r="F24" s="80"/>
      <c r="G24" s="80">
        <v>269561</v>
      </c>
      <c r="H24" s="84"/>
      <c r="I24" s="56">
        <f>J24+L24+M24+N24+K24</f>
        <v>416</v>
      </c>
      <c r="J24" s="39"/>
      <c r="K24" s="39"/>
      <c r="L24" s="39"/>
      <c r="M24" s="39">
        <v>416</v>
      </c>
      <c r="N24" s="40"/>
    </row>
    <row r="25" spans="1:14" ht="12.75">
      <c r="A25" s="23" t="s">
        <v>29</v>
      </c>
      <c r="B25" s="34" t="s">
        <v>13</v>
      </c>
      <c r="C25" s="83">
        <f t="shared" si="2"/>
        <v>2209151</v>
      </c>
      <c r="D25" s="39">
        <v>0</v>
      </c>
      <c r="E25" s="39"/>
      <c r="F25" s="39"/>
      <c r="G25" s="39">
        <v>1922733</v>
      </c>
      <c r="H25" s="99">
        <v>286418</v>
      </c>
      <c r="I25" s="33">
        <f>J25+L25+M25+N25</f>
        <v>38</v>
      </c>
      <c r="J25" s="60">
        <v>0</v>
      </c>
      <c r="K25" s="60"/>
      <c r="L25" s="60">
        <v>0</v>
      </c>
      <c r="M25" s="60">
        <v>0</v>
      </c>
      <c r="N25" s="61">
        <v>38</v>
      </c>
    </row>
    <row r="26" spans="1:14" ht="25.5">
      <c r="A26" s="23" t="s">
        <v>38</v>
      </c>
      <c r="B26" s="34" t="s">
        <v>13</v>
      </c>
      <c r="C26" s="83">
        <f t="shared" si="2"/>
        <v>141127</v>
      </c>
      <c r="D26" s="39"/>
      <c r="E26" s="39"/>
      <c r="F26" s="39"/>
      <c r="G26" s="39">
        <v>0</v>
      </c>
      <c r="H26" s="99">
        <v>141127</v>
      </c>
      <c r="I26" s="33">
        <v>38</v>
      </c>
      <c r="J26" s="60">
        <v>0</v>
      </c>
      <c r="K26" s="60"/>
      <c r="L26" s="60">
        <v>0</v>
      </c>
      <c r="M26" s="60">
        <v>0</v>
      </c>
      <c r="N26" s="61">
        <v>38</v>
      </c>
    </row>
    <row r="27" spans="1:14" ht="38.25">
      <c r="A27" s="23" t="s">
        <v>30</v>
      </c>
      <c r="B27" s="34" t="s">
        <v>13</v>
      </c>
      <c r="C27" s="83">
        <f t="shared" si="2"/>
        <v>125280</v>
      </c>
      <c r="D27" s="80"/>
      <c r="E27" s="80"/>
      <c r="F27" s="80"/>
      <c r="G27" s="80">
        <v>125280</v>
      </c>
      <c r="H27" s="84"/>
      <c r="I27" s="56">
        <f>J27+L27+M27+N27+K27</f>
        <v>0</v>
      </c>
      <c r="J27" s="39"/>
      <c r="K27" s="39"/>
      <c r="L27" s="39"/>
      <c r="M27" s="39"/>
      <c r="N27" s="40"/>
    </row>
    <row r="28" spans="1:14" ht="26.25" thickBot="1">
      <c r="A28" s="23" t="s">
        <v>36</v>
      </c>
      <c r="B28" s="34" t="s">
        <v>13</v>
      </c>
      <c r="C28" s="92">
        <f t="shared" si="2"/>
        <v>994178</v>
      </c>
      <c r="D28" s="93">
        <v>994178</v>
      </c>
      <c r="E28" s="94"/>
      <c r="F28" s="94"/>
      <c r="G28" s="94"/>
      <c r="H28" s="95"/>
      <c r="I28" s="96">
        <f>J28+L28+M28+N28+K28</f>
        <v>0</v>
      </c>
      <c r="J28" s="94"/>
      <c r="K28" s="94"/>
      <c r="L28" s="94"/>
      <c r="M28" s="94"/>
      <c r="N28" s="97"/>
    </row>
    <row r="29" spans="1:14" ht="13.5" thickBot="1">
      <c r="A29" s="100" t="s">
        <v>14</v>
      </c>
      <c r="B29" s="111"/>
      <c r="C29" s="88">
        <f>SUM(C8:C28)</f>
        <v>43377217</v>
      </c>
      <c r="D29" s="89">
        <f aca="true" t="shared" si="3" ref="D29:N29">SUM(D8:D28)</f>
        <v>15754347</v>
      </c>
      <c r="E29" s="89">
        <f t="shared" si="3"/>
        <v>0</v>
      </c>
      <c r="F29" s="89">
        <f t="shared" si="3"/>
        <v>3804227</v>
      </c>
      <c r="G29" s="89">
        <f t="shared" si="3"/>
        <v>19239957</v>
      </c>
      <c r="H29" s="90">
        <f t="shared" si="3"/>
        <v>4578686</v>
      </c>
      <c r="I29" s="91">
        <f t="shared" si="3"/>
        <v>37139</v>
      </c>
      <c r="J29" s="91">
        <f t="shared" si="3"/>
        <v>18501</v>
      </c>
      <c r="K29" s="91">
        <f t="shared" si="3"/>
        <v>0</v>
      </c>
      <c r="L29" s="91">
        <f t="shared" si="3"/>
        <v>4661</v>
      </c>
      <c r="M29" s="91">
        <f t="shared" si="3"/>
        <v>8415</v>
      </c>
      <c r="N29" s="91">
        <f t="shared" si="3"/>
        <v>5562</v>
      </c>
    </row>
    <row r="31" spans="1:14" ht="12.75">
      <c r="A31" s="1" t="s">
        <v>21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sheetProtection/>
  <mergeCells count="9">
    <mergeCell ref="A29:B2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B1">
      <selection activeCell="M11" sqref="M11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7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09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46" customFormat="1" ht="12.75" customHeight="1">
      <c r="A8" s="41" t="s">
        <v>18</v>
      </c>
      <c r="B8" s="42" t="s">
        <v>13</v>
      </c>
      <c r="C8" s="43">
        <f>D8+F8+G8+H8</f>
        <v>3735465</v>
      </c>
      <c r="D8" s="8"/>
      <c r="E8" s="8"/>
      <c r="F8" s="8"/>
      <c r="G8" s="8">
        <v>2642047</v>
      </c>
      <c r="H8" s="8">
        <v>1093418</v>
      </c>
      <c r="I8" s="43">
        <f>J8+L8+M8+N8+K8</f>
        <v>2027</v>
      </c>
      <c r="J8" s="44"/>
      <c r="K8" s="8"/>
      <c r="L8" s="8"/>
      <c r="M8" s="8">
        <v>578</v>
      </c>
      <c r="N8" s="45">
        <v>1449</v>
      </c>
    </row>
    <row r="9" spans="1:14" s="46" customFormat="1" ht="12.75" customHeight="1">
      <c r="A9" s="47" t="s">
        <v>15</v>
      </c>
      <c r="B9" s="48" t="s">
        <v>13</v>
      </c>
      <c r="C9" s="43">
        <f>D9+F9+G9+H9</f>
        <v>957064</v>
      </c>
      <c r="D9" s="8"/>
      <c r="E9" s="8"/>
      <c r="F9" s="2"/>
      <c r="G9" s="2">
        <v>957064</v>
      </c>
      <c r="H9" s="8"/>
      <c r="I9" s="43">
        <f>J9+L9+M9+N9</f>
        <v>1787</v>
      </c>
      <c r="J9" s="8"/>
      <c r="K9" s="8"/>
      <c r="L9" s="8"/>
      <c r="M9" s="2">
        <v>1787</v>
      </c>
      <c r="N9" s="45"/>
    </row>
    <row r="10" spans="1:14" s="46" customFormat="1" ht="12.75" customHeight="1">
      <c r="A10" s="47" t="s">
        <v>16</v>
      </c>
      <c r="B10" s="48" t="s">
        <v>13</v>
      </c>
      <c r="C10" s="43">
        <f>D10+F10+G10+H10</f>
        <v>2293417</v>
      </c>
      <c r="D10" s="8"/>
      <c r="E10" s="8"/>
      <c r="F10" s="8"/>
      <c r="G10" s="8">
        <v>2293417</v>
      </c>
      <c r="H10" s="8"/>
      <c r="I10" s="43">
        <f>J10+L10+M10+N10</f>
        <v>288</v>
      </c>
      <c r="J10" s="8"/>
      <c r="K10" s="8"/>
      <c r="L10" s="8"/>
      <c r="M10" s="8">
        <v>288</v>
      </c>
      <c r="N10" s="45"/>
    </row>
    <row r="11" spans="1:14" s="46" customFormat="1" ht="26.25" customHeight="1">
      <c r="A11" s="47" t="s">
        <v>26</v>
      </c>
      <c r="B11" s="48" t="s">
        <v>13</v>
      </c>
      <c r="C11" s="43">
        <f>D11+G11+E11+H11+F11</f>
        <v>1939591</v>
      </c>
      <c r="D11" s="62">
        <v>588758</v>
      </c>
      <c r="E11" s="62"/>
      <c r="F11" s="62">
        <v>191337</v>
      </c>
      <c r="G11" s="8">
        <v>908111</v>
      </c>
      <c r="H11" s="8">
        <v>251385</v>
      </c>
      <c r="I11" s="43">
        <f>J11+M11+K11+N11+L11</f>
        <v>635</v>
      </c>
      <c r="J11" s="8"/>
      <c r="K11" s="62"/>
      <c r="L11" s="8"/>
      <c r="M11" s="8">
        <v>415</v>
      </c>
      <c r="N11" s="45">
        <v>220</v>
      </c>
    </row>
    <row r="12" spans="1:14" s="11" customFormat="1" ht="12.75" customHeight="1">
      <c r="A12" s="23" t="s">
        <v>17</v>
      </c>
      <c r="B12" s="9" t="s">
        <v>13</v>
      </c>
      <c r="C12" s="10">
        <f aca="true" t="shared" si="0" ref="C12:C24">D12+F12+G12+H12</f>
        <v>275220</v>
      </c>
      <c r="D12" s="18"/>
      <c r="E12" s="18"/>
      <c r="F12" s="15"/>
      <c r="G12" s="15">
        <v>252333</v>
      </c>
      <c r="H12" s="15">
        <v>22887</v>
      </c>
      <c r="I12" s="10">
        <f aca="true" t="shared" si="1" ref="I12:I21">J12+L12+M12+N12</f>
        <v>84</v>
      </c>
      <c r="J12" s="18"/>
      <c r="K12" s="15"/>
      <c r="L12" s="15"/>
      <c r="M12" s="15">
        <v>64</v>
      </c>
      <c r="N12" s="16">
        <v>20</v>
      </c>
    </row>
    <row r="13" spans="1:14" s="46" customFormat="1" ht="12.75" customHeight="1">
      <c r="A13" s="47" t="s">
        <v>19</v>
      </c>
      <c r="B13" s="49" t="s">
        <v>13</v>
      </c>
      <c r="C13" s="50">
        <f t="shared" si="0"/>
        <v>1385587</v>
      </c>
      <c r="D13" s="51"/>
      <c r="E13" s="52"/>
      <c r="F13" s="8"/>
      <c r="G13" s="53">
        <v>1042033</v>
      </c>
      <c r="H13" s="8">
        <v>343554</v>
      </c>
      <c r="I13" s="43">
        <f t="shared" si="1"/>
        <v>1306</v>
      </c>
      <c r="J13" s="54"/>
      <c r="K13" s="8"/>
      <c r="L13" s="8"/>
      <c r="M13" s="8">
        <v>795</v>
      </c>
      <c r="N13" s="45">
        <v>511</v>
      </c>
    </row>
    <row r="14" spans="1:14" s="11" customFormat="1" ht="12.75" customHeight="1">
      <c r="A14" s="23" t="s">
        <v>23</v>
      </c>
      <c r="B14" s="26" t="s">
        <v>13</v>
      </c>
      <c r="C14" s="14">
        <f t="shared" si="0"/>
        <v>209340</v>
      </c>
      <c r="D14" s="18"/>
      <c r="E14" s="27"/>
      <c r="F14" s="15"/>
      <c r="G14" s="15">
        <v>197873</v>
      </c>
      <c r="H14" s="15">
        <v>11467</v>
      </c>
      <c r="I14" s="10">
        <f t="shared" si="1"/>
        <v>121</v>
      </c>
      <c r="J14" s="18"/>
      <c r="K14" s="15"/>
      <c r="L14" s="15"/>
      <c r="M14" s="15">
        <v>121</v>
      </c>
      <c r="N14" s="16"/>
    </row>
    <row r="15" spans="1:14" ht="12.75">
      <c r="A15" s="23" t="s">
        <v>22</v>
      </c>
      <c r="B15" s="26" t="s">
        <v>13</v>
      </c>
      <c r="C15" s="14">
        <f t="shared" si="0"/>
        <v>35541</v>
      </c>
      <c r="D15" s="20"/>
      <c r="E15" s="19"/>
      <c r="F15" s="15"/>
      <c r="G15" s="22">
        <v>29007</v>
      </c>
      <c r="H15" s="15">
        <v>6534</v>
      </c>
      <c r="I15" s="10">
        <f t="shared" si="1"/>
        <v>14</v>
      </c>
      <c r="J15" s="15"/>
      <c r="K15" s="15"/>
      <c r="L15" s="15"/>
      <c r="M15" s="15"/>
      <c r="N15" s="16">
        <v>14</v>
      </c>
    </row>
    <row r="16" spans="1:14" ht="12.75">
      <c r="A16" s="47" t="s">
        <v>24</v>
      </c>
      <c r="B16" s="49" t="s">
        <v>13</v>
      </c>
      <c r="C16" s="50">
        <f t="shared" si="0"/>
        <v>89335</v>
      </c>
      <c r="D16" s="51"/>
      <c r="E16" s="52"/>
      <c r="F16" s="52"/>
      <c r="G16" s="55">
        <v>89335</v>
      </c>
      <c r="H16" s="63"/>
      <c r="I16" s="43">
        <f t="shared" si="1"/>
        <v>0</v>
      </c>
      <c r="J16" s="58"/>
      <c r="K16" s="58"/>
      <c r="L16" s="58"/>
      <c r="M16" s="58"/>
      <c r="N16" s="59"/>
    </row>
    <row r="17" spans="1:14" ht="12.75">
      <c r="A17" s="23" t="s">
        <v>32</v>
      </c>
      <c r="B17" s="26" t="s">
        <v>13</v>
      </c>
      <c r="C17" s="14">
        <f t="shared" si="0"/>
        <v>317542</v>
      </c>
      <c r="D17" s="20"/>
      <c r="E17" s="19"/>
      <c r="F17" s="19"/>
      <c r="G17" s="28">
        <v>317542</v>
      </c>
      <c r="H17" s="32"/>
      <c r="I17" s="10">
        <f t="shared" si="1"/>
        <v>0</v>
      </c>
      <c r="J17" s="29"/>
      <c r="K17" s="29"/>
      <c r="L17" s="29"/>
      <c r="M17" s="29"/>
      <c r="N17" s="30"/>
    </row>
    <row r="18" spans="1:14" ht="12.75">
      <c r="A18" s="47" t="s">
        <v>33</v>
      </c>
      <c r="B18" s="49" t="s">
        <v>13</v>
      </c>
      <c r="C18" s="50">
        <f t="shared" si="0"/>
        <v>2056501</v>
      </c>
      <c r="D18" s="51"/>
      <c r="E18" s="52"/>
      <c r="F18" s="52">
        <v>390707</v>
      </c>
      <c r="G18" s="55">
        <v>1594915</v>
      </c>
      <c r="H18" s="63">
        <v>70879</v>
      </c>
      <c r="I18" s="43">
        <f t="shared" si="1"/>
        <v>75</v>
      </c>
      <c r="J18" s="58"/>
      <c r="K18" s="58"/>
      <c r="L18" s="58"/>
      <c r="M18" s="58">
        <v>35</v>
      </c>
      <c r="N18" s="59">
        <v>40</v>
      </c>
    </row>
    <row r="19" spans="1:14" ht="12.75">
      <c r="A19" s="47" t="s">
        <v>34</v>
      </c>
      <c r="B19" s="49" t="s">
        <v>13</v>
      </c>
      <c r="C19" s="50">
        <f t="shared" si="0"/>
        <v>19377</v>
      </c>
      <c r="D19" s="51"/>
      <c r="E19" s="52"/>
      <c r="F19" s="52"/>
      <c r="G19" s="55">
        <v>19377</v>
      </c>
      <c r="H19" s="63"/>
      <c r="I19" s="43">
        <f t="shared" si="1"/>
        <v>0</v>
      </c>
      <c r="J19" s="58"/>
      <c r="K19" s="58"/>
      <c r="L19" s="58"/>
      <c r="M19" s="58"/>
      <c r="N19" s="59"/>
    </row>
    <row r="20" spans="1:14" ht="25.5">
      <c r="A20" s="23" t="s">
        <v>25</v>
      </c>
      <c r="B20" s="26" t="s">
        <v>13</v>
      </c>
      <c r="C20" s="14">
        <f t="shared" si="0"/>
        <v>569967</v>
      </c>
      <c r="D20" s="20"/>
      <c r="E20" s="19"/>
      <c r="F20" s="19"/>
      <c r="G20" s="55">
        <v>569967</v>
      </c>
      <c r="H20" s="31"/>
      <c r="I20" s="10">
        <f t="shared" si="1"/>
        <v>888</v>
      </c>
      <c r="J20" s="58"/>
      <c r="K20" s="58"/>
      <c r="L20" s="58"/>
      <c r="M20" s="58">
        <v>888</v>
      </c>
      <c r="N20" s="59"/>
    </row>
    <row r="21" spans="1:14" ht="25.5">
      <c r="A21" s="23" t="s">
        <v>27</v>
      </c>
      <c r="B21" s="34" t="s">
        <v>13</v>
      </c>
      <c r="C21" s="10">
        <f t="shared" si="0"/>
        <v>3531709</v>
      </c>
      <c r="D21" s="56">
        <v>70046</v>
      </c>
      <c r="E21" s="56"/>
      <c r="F21" s="56"/>
      <c r="G21" s="56">
        <v>1706350</v>
      </c>
      <c r="H21" s="57">
        <v>1755313</v>
      </c>
      <c r="I21" s="10">
        <f t="shared" si="1"/>
        <v>6337</v>
      </c>
      <c r="J21" s="60">
        <v>123</v>
      </c>
      <c r="K21" s="60"/>
      <c r="L21" s="60"/>
      <c r="M21" s="60">
        <v>3024</v>
      </c>
      <c r="N21" s="61">
        <v>3190</v>
      </c>
    </row>
    <row r="22" spans="1:14" ht="12.75">
      <c r="A22" s="23" t="s">
        <v>28</v>
      </c>
      <c r="B22" s="34" t="s">
        <v>13</v>
      </c>
      <c r="C22" s="14">
        <f t="shared" si="0"/>
        <v>237446</v>
      </c>
      <c r="D22" s="36"/>
      <c r="E22" s="37"/>
      <c r="F22" s="37"/>
      <c r="G22" s="37">
        <v>237446</v>
      </c>
      <c r="H22" s="38"/>
      <c r="I22" s="33">
        <f>J22+L22+M22+N22+K22</f>
        <v>421</v>
      </c>
      <c r="J22" s="39"/>
      <c r="K22" s="39"/>
      <c r="L22" s="39"/>
      <c r="M22" s="39">
        <v>421</v>
      </c>
      <c r="N22" s="40"/>
    </row>
    <row r="23" spans="1:14" ht="12.75">
      <c r="A23" s="23" t="s">
        <v>29</v>
      </c>
      <c r="B23" s="34" t="s">
        <v>13</v>
      </c>
      <c r="C23" s="14">
        <f t="shared" si="0"/>
        <v>300778</v>
      </c>
      <c r="D23" s="36"/>
      <c r="E23" s="37"/>
      <c r="F23" s="37"/>
      <c r="G23" s="37">
        <v>300778</v>
      </c>
      <c r="H23" s="38"/>
      <c r="I23" s="33">
        <f>J23+L23+M23+N23+K23</f>
        <v>0</v>
      </c>
      <c r="J23" s="39"/>
      <c r="K23" s="39"/>
      <c r="L23" s="39"/>
      <c r="M23" s="39"/>
      <c r="N23" s="40"/>
    </row>
    <row r="24" spans="1:14" ht="38.25">
      <c r="A24" s="23" t="s">
        <v>30</v>
      </c>
      <c r="B24" s="34" t="s">
        <v>13</v>
      </c>
      <c r="C24" s="35">
        <f t="shared" si="0"/>
        <v>116160</v>
      </c>
      <c r="D24" s="36"/>
      <c r="E24" s="37"/>
      <c r="F24" s="37"/>
      <c r="G24" s="37">
        <v>116160</v>
      </c>
      <c r="H24" s="38"/>
      <c r="I24" s="33">
        <f>J24+L24+M24+N24+K24</f>
        <v>0</v>
      </c>
      <c r="J24" s="39"/>
      <c r="K24" s="39"/>
      <c r="L24" s="39"/>
      <c r="M24" s="39"/>
      <c r="N24" s="40"/>
    </row>
    <row r="25" spans="1:14" ht="12.75">
      <c r="A25" s="100" t="s">
        <v>14</v>
      </c>
      <c r="B25" s="101"/>
      <c r="C25" s="25">
        <f>SUM(C8:C24)</f>
        <v>18070040</v>
      </c>
      <c r="D25" s="25">
        <f aca="true" t="shared" si="2" ref="D25:N25">SUM(D8:D24)</f>
        <v>658804</v>
      </c>
      <c r="E25" s="25">
        <f t="shared" si="2"/>
        <v>0</v>
      </c>
      <c r="F25" s="25">
        <f t="shared" si="2"/>
        <v>582044</v>
      </c>
      <c r="G25" s="25">
        <f t="shared" si="2"/>
        <v>13273755</v>
      </c>
      <c r="H25" s="25">
        <f t="shared" si="2"/>
        <v>3555437</v>
      </c>
      <c r="I25" s="25">
        <f t="shared" si="2"/>
        <v>13983</v>
      </c>
      <c r="J25" s="25">
        <f t="shared" si="2"/>
        <v>123</v>
      </c>
      <c r="K25" s="25">
        <f t="shared" si="2"/>
        <v>0</v>
      </c>
      <c r="L25" s="25">
        <f t="shared" si="2"/>
        <v>0</v>
      </c>
      <c r="M25" s="25">
        <f t="shared" si="2"/>
        <v>8416</v>
      </c>
      <c r="N25" s="25">
        <f t="shared" si="2"/>
        <v>5444</v>
      </c>
    </row>
    <row r="26" spans="3:14" ht="12.75">
      <c r="C26" s="21"/>
      <c r="D26" s="21"/>
      <c r="E26" s="21"/>
      <c r="F26" s="21"/>
      <c r="G26" s="21"/>
      <c r="H26" s="21"/>
      <c r="I26" s="12"/>
      <c r="J26" s="12"/>
      <c r="K26" s="12"/>
      <c r="L26" s="12"/>
      <c r="M26" s="12"/>
      <c r="N26" s="12"/>
    </row>
    <row r="27" spans="1:14" ht="12.75">
      <c r="A27" s="1" t="s">
        <v>21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9">
    <mergeCell ref="A25:B25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7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09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s="46" customFormat="1" ht="12.75" customHeight="1">
      <c r="A8" s="41" t="s">
        <v>18</v>
      </c>
      <c r="B8" s="42" t="s">
        <v>13</v>
      </c>
      <c r="C8" s="43">
        <f>D8+F8+G8+H8</f>
        <v>3946686</v>
      </c>
      <c r="D8" s="8"/>
      <c r="E8" s="8"/>
      <c r="F8" s="8"/>
      <c r="G8" s="8">
        <v>2802893</v>
      </c>
      <c r="H8" s="8">
        <v>1143793</v>
      </c>
      <c r="I8" s="43">
        <f>J8+L8+M8+N8+K8</f>
        <v>2170</v>
      </c>
      <c r="J8" s="44"/>
      <c r="K8" s="8"/>
      <c r="L8" s="8"/>
      <c r="M8" s="8">
        <v>745</v>
      </c>
      <c r="N8" s="45">
        <v>1425</v>
      </c>
    </row>
    <row r="9" spans="1:14" s="46" customFormat="1" ht="12.75" customHeight="1">
      <c r="A9" s="47" t="s">
        <v>15</v>
      </c>
      <c r="B9" s="48" t="s">
        <v>13</v>
      </c>
      <c r="C9" s="43">
        <f>D9+F9+G9+H9</f>
        <v>1036283</v>
      </c>
      <c r="D9" s="8"/>
      <c r="E9" s="8"/>
      <c r="F9" s="2"/>
      <c r="G9" s="2">
        <v>1036283</v>
      </c>
      <c r="H9" s="8"/>
      <c r="I9" s="43">
        <f>J9+L9+M9+N9</f>
        <v>1616</v>
      </c>
      <c r="J9" s="8"/>
      <c r="K9" s="8"/>
      <c r="L9" s="8"/>
      <c r="M9" s="2">
        <v>1616</v>
      </c>
      <c r="N9" s="45"/>
    </row>
    <row r="10" spans="1:14" s="46" customFormat="1" ht="12.75" customHeight="1">
      <c r="A10" s="47" t="s">
        <v>16</v>
      </c>
      <c r="B10" s="48" t="s">
        <v>13</v>
      </c>
      <c r="C10" s="43">
        <f>D10+F10+G10+H10</f>
        <v>2341042</v>
      </c>
      <c r="D10" s="8"/>
      <c r="E10" s="8"/>
      <c r="F10" s="8"/>
      <c r="G10" s="8">
        <v>2341042</v>
      </c>
      <c r="H10" s="8"/>
      <c r="I10" s="43">
        <f>J10+L10+M10+N10</f>
        <v>310</v>
      </c>
      <c r="J10" s="8"/>
      <c r="K10" s="8"/>
      <c r="L10" s="8"/>
      <c r="M10" s="8">
        <v>310</v>
      </c>
      <c r="N10" s="45"/>
    </row>
    <row r="11" spans="1:14" s="46" customFormat="1" ht="26.25" customHeight="1">
      <c r="A11" s="47" t="s">
        <v>26</v>
      </c>
      <c r="B11" s="48" t="s">
        <v>13</v>
      </c>
      <c r="C11" s="43">
        <f>D11+G11+E11+H11+F11</f>
        <v>1953085</v>
      </c>
      <c r="D11" s="62">
        <v>656111</v>
      </c>
      <c r="E11" s="62"/>
      <c r="F11" s="62">
        <v>223496</v>
      </c>
      <c r="G11" s="8">
        <v>811406</v>
      </c>
      <c r="H11" s="8">
        <v>262072</v>
      </c>
      <c r="I11" s="43">
        <f>J11+M11+K11+N11+L11</f>
        <v>612</v>
      </c>
      <c r="J11" s="8"/>
      <c r="K11" s="62"/>
      <c r="L11" s="8"/>
      <c r="M11" s="8">
        <v>393</v>
      </c>
      <c r="N11" s="45">
        <v>219</v>
      </c>
    </row>
    <row r="12" spans="1:14" s="46" customFormat="1" ht="12.75" customHeight="1">
      <c r="A12" s="47" t="s">
        <v>17</v>
      </c>
      <c r="B12" s="48" t="s">
        <v>13</v>
      </c>
      <c r="C12" s="43">
        <f aca="true" t="shared" si="0" ref="C12:C24">D12+F12+G12+H12</f>
        <v>304491</v>
      </c>
      <c r="D12" s="54"/>
      <c r="E12" s="54"/>
      <c r="F12" s="8"/>
      <c r="G12" s="8">
        <v>278740</v>
      </c>
      <c r="H12" s="8">
        <v>25751</v>
      </c>
      <c r="I12" s="43">
        <f aca="true" t="shared" si="1" ref="I12:I21">J12+L12+M12+N12</f>
        <v>85</v>
      </c>
      <c r="J12" s="54"/>
      <c r="K12" s="8"/>
      <c r="L12" s="8"/>
      <c r="M12" s="8">
        <v>64</v>
      </c>
      <c r="N12" s="45">
        <v>21</v>
      </c>
    </row>
    <row r="13" spans="1:14" s="46" customFormat="1" ht="12.75" customHeight="1">
      <c r="A13" s="47" t="s">
        <v>19</v>
      </c>
      <c r="B13" s="49" t="s">
        <v>13</v>
      </c>
      <c r="C13" s="50">
        <f t="shared" si="0"/>
        <v>1381507</v>
      </c>
      <c r="D13" s="51"/>
      <c r="E13" s="52"/>
      <c r="F13" s="8"/>
      <c r="G13" s="53">
        <v>1013325</v>
      </c>
      <c r="H13" s="8">
        <v>368182</v>
      </c>
      <c r="I13" s="43">
        <f t="shared" si="1"/>
        <v>1307</v>
      </c>
      <c r="J13" s="54"/>
      <c r="K13" s="8"/>
      <c r="L13" s="8"/>
      <c r="M13" s="8">
        <v>787</v>
      </c>
      <c r="N13" s="45">
        <v>520</v>
      </c>
    </row>
    <row r="14" spans="1:14" s="46" customFormat="1" ht="12.75" customHeight="1">
      <c r="A14" s="47" t="s">
        <v>23</v>
      </c>
      <c r="B14" s="49" t="s">
        <v>13</v>
      </c>
      <c r="C14" s="50">
        <f t="shared" si="0"/>
        <v>193229</v>
      </c>
      <c r="D14" s="54"/>
      <c r="E14" s="64"/>
      <c r="F14" s="8"/>
      <c r="G14" s="8">
        <v>183055</v>
      </c>
      <c r="H14" s="8">
        <v>10174</v>
      </c>
      <c r="I14" s="43">
        <f t="shared" si="1"/>
        <v>102</v>
      </c>
      <c r="J14" s="54"/>
      <c r="K14" s="8"/>
      <c r="L14" s="8"/>
      <c r="M14" s="8">
        <v>102</v>
      </c>
      <c r="N14" s="45"/>
    </row>
    <row r="15" spans="1:14" ht="12.75">
      <c r="A15" s="47" t="s">
        <v>22</v>
      </c>
      <c r="B15" s="49" t="s">
        <v>13</v>
      </c>
      <c r="C15" s="50">
        <f t="shared" si="0"/>
        <v>36573</v>
      </c>
      <c r="D15" s="51"/>
      <c r="E15" s="52"/>
      <c r="F15" s="8"/>
      <c r="G15" s="53">
        <v>29259</v>
      </c>
      <c r="H15" s="8">
        <v>7314</v>
      </c>
      <c r="I15" s="43">
        <f t="shared" si="1"/>
        <v>13</v>
      </c>
      <c r="J15" s="8"/>
      <c r="K15" s="8"/>
      <c r="L15" s="8"/>
      <c r="M15" s="8"/>
      <c r="N15" s="45">
        <v>13</v>
      </c>
    </row>
    <row r="16" spans="1:14" ht="12.75">
      <c r="A16" s="47" t="s">
        <v>24</v>
      </c>
      <c r="B16" s="49" t="s">
        <v>13</v>
      </c>
      <c r="C16" s="50">
        <f t="shared" si="0"/>
        <v>95436</v>
      </c>
      <c r="D16" s="51"/>
      <c r="E16" s="52"/>
      <c r="F16" s="52"/>
      <c r="G16" s="55">
        <v>95436</v>
      </c>
      <c r="H16" s="63"/>
      <c r="I16" s="43">
        <f t="shared" si="1"/>
        <v>0</v>
      </c>
      <c r="J16" s="58"/>
      <c r="K16" s="58"/>
      <c r="L16" s="58"/>
      <c r="M16" s="58"/>
      <c r="N16" s="59"/>
    </row>
    <row r="17" spans="1:14" ht="12.75">
      <c r="A17" s="23" t="s">
        <v>32</v>
      </c>
      <c r="B17" s="26" t="s">
        <v>13</v>
      </c>
      <c r="C17" s="14">
        <f t="shared" si="0"/>
        <v>247143</v>
      </c>
      <c r="D17" s="20"/>
      <c r="E17" s="19"/>
      <c r="F17" s="19"/>
      <c r="G17" s="28">
        <v>247143</v>
      </c>
      <c r="H17" s="32"/>
      <c r="I17" s="10">
        <f t="shared" si="1"/>
        <v>0</v>
      </c>
      <c r="J17" s="29"/>
      <c r="K17" s="29"/>
      <c r="L17" s="29"/>
      <c r="M17" s="29"/>
      <c r="N17" s="30"/>
    </row>
    <row r="18" spans="1:14" ht="12.75">
      <c r="A18" s="47" t="s">
        <v>33</v>
      </c>
      <c r="B18" s="49" t="s">
        <v>13</v>
      </c>
      <c r="C18" s="50">
        <f t="shared" si="0"/>
        <v>2073029</v>
      </c>
      <c r="D18" s="51"/>
      <c r="E18" s="52"/>
      <c r="F18" s="52">
        <v>321111</v>
      </c>
      <c r="G18" s="55">
        <v>1692938</v>
      </c>
      <c r="H18" s="63">
        <v>58980</v>
      </c>
      <c r="I18" s="43">
        <f t="shared" si="1"/>
        <v>87</v>
      </c>
      <c r="J18" s="58"/>
      <c r="K18" s="58"/>
      <c r="L18" s="58"/>
      <c r="M18" s="58">
        <v>40</v>
      </c>
      <c r="N18" s="59">
        <v>47</v>
      </c>
    </row>
    <row r="19" spans="1:14" ht="12.75">
      <c r="A19" s="47" t="s">
        <v>34</v>
      </c>
      <c r="B19" s="49" t="s">
        <v>13</v>
      </c>
      <c r="C19" s="50">
        <f t="shared" si="0"/>
        <v>22301</v>
      </c>
      <c r="D19" s="51"/>
      <c r="E19" s="52"/>
      <c r="F19" s="52"/>
      <c r="G19" s="55">
        <v>22301</v>
      </c>
      <c r="H19" s="63"/>
      <c r="I19" s="43">
        <f t="shared" si="1"/>
        <v>0</v>
      </c>
      <c r="J19" s="58"/>
      <c r="K19" s="58"/>
      <c r="L19" s="58"/>
      <c r="M19" s="58"/>
      <c r="N19" s="59"/>
    </row>
    <row r="20" spans="1:14" ht="25.5">
      <c r="A20" s="23" t="s">
        <v>25</v>
      </c>
      <c r="B20" s="26" t="s">
        <v>13</v>
      </c>
      <c r="C20" s="14">
        <f t="shared" si="0"/>
        <v>708684</v>
      </c>
      <c r="D20" s="20"/>
      <c r="E20" s="19"/>
      <c r="F20" s="19"/>
      <c r="G20" s="55">
        <v>708684</v>
      </c>
      <c r="H20" s="31"/>
      <c r="I20" s="10">
        <f t="shared" si="1"/>
        <v>1068</v>
      </c>
      <c r="J20" s="58"/>
      <c r="K20" s="58"/>
      <c r="L20" s="58"/>
      <c r="M20" s="58">
        <v>1068</v>
      </c>
      <c r="N20" s="59"/>
    </row>
    <row r="21" spans="1:14" ht="25.5">
      <c r="A21" s="23" t="s">
        <v>27</v>
      </c>
      <c r="B21" s="34" t="s">
        <v>13</v>
      </c>
      <c r="C21" s="10">
        <f t="shared" si="0"/>
        <v>3512889</v>
      </c>
      <c r="D21" s="56">
        <v>71594</v>
      </c>
      <c r="E21" s="56"/>
      <c r="F21" s="56"/>
      <c r="G21" s="56">
        <v>1515980</v>
      </c>
      <c r="H21" s="57">
        <v>1925315</v>
      </c>
      <c r="I21" s="10">
        <f t="shared" si="1"/>
        <v>5724</v>
      </c>
      <c r="J21" s="60">
        <v>113</v>
      </c>
      <c r="K21" s="60"/>
      <c r="L21" s="60"/>
      <c r="M21" s="60">
        <v>2442</v>
      </c>
      <c r="N21" s="61">
        <v>3169</v>
      </c>
    </row>
    <row r="22" spans="1:14" ht="12.75">
      <c r="A22" s="23" t="s">
        <v>28</v>
      </c>
      <c r="B22" s="34" t="s">
        <v>13</v>
      </c>
      <c r="C22" s="14">
        <f t="shared" si="0"/>
        <v>253993</v>
      </c>
      <c r="D22" s="36"/>
      <c r="E22" s="37"/>
      <c r="F22" s="37"/>
      <c r="G22" s="37">
        <v>253993</v>
      </c>
      <c r="H22" s="38"/>
      <c r="I22" s="33">
        <f>J22+L22+M22+N22+K22</f>
        <v>412</v>
      </c>
      <c r="J22" s="39"/>
      <c r="K22" s="39"/>
      <c r="L22" s="39"/>
      <c r="M22" s="39">
        <v>412</v>
      </c>
      <c r="N22" s="40"/>
    </row>
    <row r="23" spans="1:14" ht="12.75">
      <c r="A23" s="23" t="s">
        <v>29</v>
      </c>
      <c r="B23" s="34" t="s">
        <v>13</v>
      </c>
      <c r="C23" s="14">
        <f t="shared" si="0"/>
        <v>337745</v>
      </c>
      <c r="D23" s="36"/>
      <c r="E23" s="37"/>
      <c r="F23" s="37"/>
      <c r="G23" s="37">
        <v>337745</v>
      </c>
      <c r="H23" s="38"/>
      <c r="I23" s="33">
        <f>J23+L23+M23+N23+K23</f>
        <v>0</v>
      </c>
      <c r="J23" s="39"/>
      <c r="K23" s="39"/>
      <c r="L23" s="39"/>
      <c r="M23" s="39"/>
      <c r="N23" s="40"/>
    </row>
    <row r="24" spans="1:14" ht="38.25">
      <c r="A24" s="23" t="s">
        <v>30</v>
      </c>
      <c r="B24" s="34" t="s">
        <v>13</v>
      </c>
      <c r="C24" s="35">
        <f t="shared" si="0"/>
        <v>113600</v>
      </c>
      <c r="D24" s="36"/>
      <c r="E24" s="37"/>
      <c r="F24" s="37"/>
      <c r="G24" s="37">
        <v>113600</v>
      </c>
      <c r="H24" s="38"/>
      <c r="I24" s="33">
        <f>J24+L24+M24+N24+K24</f>
        <v>0</v>
      </c>
      <c r="J24" s="39"/>
      <c r="K24" s="39"/>
      <c r="L24" s="39"/>
      <c r="M24" s="39"/>
      <c r="N24" s="40"/>
    </row>
    <row r="25" spans="1:14" ht="12.75">
      <c r="A25" s="100" t="s">
        <v>14</v>
      </c>
      <c r="B25" s="101"/>
      <c r="C25" s="25">
        <f>SUM(C8:C24)</f>
        <v>18557716</v>
      </c>
      <c r="D25" s="25">
        <f aca="true" t="shared" si="2" ref="D25:N25">SUM(D8:D24)</f>
        <v>727705</v>
      </c>
      <c r="E25" s="25">
        <f t="shared" si="2"/>
        <v>0</v>
      </c>
      <c r="F25" s="25">
        <f t="shared" si="2"/>
        <v>544607</v>
      </c>
      <c r="G25" s="25">
        <f t="shared" si="2"/>
        <v>13483823</v>
      </c>
      <c r="H25" s="25">
        <f t="shared" si="2"/>
        <v>3801581</v>
      </c>
      <c r="I25" s="25">
        <f t="shared" si="2"/>
        <v>13506</v>
      </c>
      <c r="J25" s="25">
        <f t="shared" si="2"/>
        <v>113</v>
      </c>
      <c r="K25" s="25">
        <f t="shared" si="2"/>
        <v>0</v>
      </c>
      <c r="L25" s="25">
        <f t="shared" si="2"/>
        <v>0</v>
      </c>
      <c r="M25" s="25">
        <f t="shared" si="2"/>
        <v>7979</v>
      </c>
      <c r="N25" s="25">
        <f t="shared" si="2"/>
        <v>5414</v>
      </c>
    </row>
    <row r="26" spans="3:14" ht="12.75">
      <c r="C26" s="21"/>
      <c r="D26" s="21"/>
      <c r="E26" s="21"/>
      <c r="F26" s="21"/>
      <c r="G26" s="21"/>
      <c r="H26" s="21"/>
      <c r="I26" s="12"/>
      <c r="J26" s="12"/>
      <c r="K26" s="12"/>
      <c r="L26" s="12"/>
      <c r="M26" s="12"/>
      <c r="N26" s="12"/>
    </row>
    <row r="27" spans="1:14" ht="12.75">
      <c r="A27" s="1" t="s">
        <v>21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9">
    <mergeCell ref="A25:B25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7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09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5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33">
        <f>D8+F8+G8+H8</f>
        <v>12228767</v>
      </c>
      <c r="D8" s="66">
        <v>8923897</v>
      </c>
      <c r="E8" s="66">
        <v>0</v>
      </c>
      <c r="F8" s="66"/>
      <c r="G8" s="66">
        <v>2267994</v>
      </c>
      <c r="H8" s="66">
        <v>1036876</v>
      </c>
      <c r="I8" s="33">
        <f>J8+L8+M8+N8+K8</f>
        <v>14991</v>
      </c>
      <c r="J8" s="67">
        <v>13040</v>
      </c>
      <c r="K8" s="66"/>
      <c r="L8" s="66"/>
      <c r="M8" s="66">
        <v>681</v>
      </c>
      <c r="N8" s="68">
        <v>1270</v>
      </c>
    </row>
    <row r="9" spans="1:14" ht="12.75">
      <c r="A9" s="47" t="s">
        <v>15</v>
      </c>
      <c r="B9" s="69" t="s">
        <v>13</v>
      </c>
      <c r="C9" s="33">
        <f>D9+F9+G9+H9</f>
        <v>983140</v>
      </c>
      <c r="D9" s="66"/>
      <c r="E9" s="66"/>
      <c r="F9" s="70"/>
      <c r="G9" s="70">
        <v>983140</v>
      </c>
      <c r="H9" s="66"/>
      <c r="I9" s="33">
        <f>J9+L9+M9+N9</f>
        <v>1719</v>
      </c>
      <c r="J9" s="66"/>
      <c r="K9" s="66"/>
      <c r="L9" s="66"/>
      <c r="M9" s="70">
        <v>1719</v>
      </c>
      <c r="N9" s="68"/>
    </row>
    <row r="10" spans="1:14" ht="12.75">
      <c r="A10" s="47" t="s">
        <v>16</v>
      </c>
      <c r="B10" s="69" t="s">
        <v>13</v>
      </c>
      <c r="C10" s="33">
        <f>D10+F10+G10+H10</f>
        <v>2130205</v>
      </c>
      <c r="D10" s="66"/>
      <c r="E10" s="66"/>
      <c r="F10" s="66"/>
      <c r="G10" s="66">
        <v>2130205</v>
      </c>
      <c r="H10" s="66"/>
      <c r="I10" s="33">
        <f>J10+L10+M10+N10</f>
        <v>296</v>
      </c>
      <c r="J10" s="66"/>
      <c r="K10" s="66"/>
      <c r="L10" s="66"/>
      <c r="M10" s="66">
        <v>296</v>
      </c>
      <c r="N10" s="68"/>
    </row>
    <row r="11" spans="1:14" ht="25.5">
      <c r="A11" s="47" t="s">
        <v>26</v>
      </c>
      <c r="B11" s="69" t="s">
        <v>13</v>
      </c>
      <c r="C11" s="33">
        <f>D11+G11+E11+H11+F11</f>
        <v>4306361</v>
      </c>
      <c r="D11" s="71">
        <v>2499525</v>
      </c>
      <c r="E11" s="71"/>
      <c r="F11" s="71">
        <v>912942</v>
      </c>
      <c r="G11" s="71">
        <v>661581</v>
      </c>
      <c r="H11" s="66">
        <v>232313</v>
      </c>
      <c r="I11" s="33">
        <f>J11+M11+K11+N11+L11</f>
        <v>3794</v>
      </c>
      <c r="J11" s="71">
        <v>2177</v>
      </c>
      <c r="K11" s="71"/>
      <c r="L11" s="66">
        <v>1183</v>
      </c>
      <c r="M11" s="66">
        <v>247</v>
      </c>
      <c r="N11" s="68">
        <v>187</v>
      </c>
    </row>
    <row r="12" spans="1:14" ht="12.75">
      <c r="A12" s="47" t="s">
        <v>17</v>
      </c>
      <c r="B12" s="69" t="s">
        <v>13</v>
      </c>
      <c r="C12" s="33">
        <f aca="true" t="shared" si="0" ref="C12:C25">D12+F12+G12+H12</f>
        <v>347488</v>
      </c>
      <c r="D12" s="72"/>
      <c r="E12" s="72"/>
      <c r="F12" s="66"/>
      <c r="G12" s="66">
        <v>310828</v>
      </c>
      <c r="H12" s="66">
        <v>36660</v>
      </c>
      <c r="I12" s="33">
        <f aca="true" t="shared" si="1" ref="I12:I22">J12+L12+M12+N12</f>
        <v>78</v>
      </c>
      <c r="J12" s="72"/>
      <c r="K12" s="66"/>
      <c r="L12" s="66"/>
      <c r="M12" s="66">
        <v>59</v>
      </c>
      <c r="N12" s="68">
        <v>19</v>
      </c>
    </row>
    <row r="13" spans="1:14" ht="12.75">
      <c r="A13" s="47" t="s">
        <v>19</v>
      </c>
      <c r="B13" s="73" t="s">
        <v>13</v>
      </c>
      <c r="C13" s="74">
        <f t="shared" si="0"/>
        <v>1245258</v>
      </c>
      <c r="D13" s="75"/>
      <c r="E13" s="56"/>
      <c r="F13" s="66"/>
      <c r="G13" s="66">
        <v>917509</v>
      </c>
      <c r="H13" s="66">
        <v>327749</v>
      </c>
      <c r="I13" s="33">
        <f t="shared" si="1"/>
        <v>1111</v>
      </c>
      <c r="J13" s="72"/>
      <c r="K13" s="66"/>
      <c r="L13" s="66"/>
      <c r="M13" s="66">
        <v>648</v>
      </c>
      <c r="N13" s="68">
        <v>463</v>
      </c>
    </row>
    <row r="14" spans="1:14" ht="12.75">
      <c r="A14" s="47" t="s">
        <v>23</v>
      </c>
      <c r="B14" s="73" t="s">
        <v>13</v>
      </c>
      <c r="C14" s="74">
        <f t="shared" si="0"/>
        <v>188297</v>
      </c>
      <c r="D14" s="72"/>
      <c r="E14" s="76"/>
      <c r="F14" s="66"/>
      <c r="G14" s="66">
        <v>182512</v>
      </c>
      <c r="H14" s="66">
        <v>5785</v>
      </c>
      <c r="I14" s="33">
        <f t="shared" si="1"/>
        <v>70</v>
      </c>
      <c r="J14" s="72"/>
      <c r="K14" s="66"/>
      <c r="L14" s="66"/>
      <c r="M14" s="66">
        <v>70</v>
      </c>
      <c r="N14" s="68"/>
    </row>
    <row r="15" spans="1:14" ht="12.75">
      <c r="A15" s="47" t="s">
        <v>22</v>
      </c>
      <c r="B15" s="73" t="s">
        <v>13</v>
      </c>
      <c r="C15" s="74">
        <f t="shared" si="0"/>
        <v>32594</v>
      </c>
      <c r="D15" s="75"/>
      <c r="E15" s="56"/>
      <c r="F15" s="66"/>
      <c r="G15" s="66">
        <v>26589</v>
      </c>
      <c r="H15" s="66">
        <v>6005</v>
      </c>
      <c r="I15" s="33">
        <f t="shared" si="1"/>
        <v>10</v>
      </c>
      <c r="J15" s="66"/>
      <c r="K15" s="66"/>
      <c r="L15" s="66"/>
      <c r="M15" s="66"/>
      <c r="N15" s="68">
        <v>10</v>
      </c>
    </row>
    <row r="16" spans="1:14" ht="12.75">
      <c r="A16" s="47" t="s">
        <v>24</v>
      </c>
      <c r="B16" s="73" t="s">
        <v>13</v>
      </c>
      <c r="C16" s="74">
        <f t="shared" si="0"/>
        <v>95113</v>
      </c>
      <c r="D16" s="75"/>
      <c r="E16" s="56"/>
      <c r="F16" s="56"/>
      <c r="G16" s="56">
        <v>95113</v>
      </c>
      <c r="H16" s="77"/>
      <c r="I16" s="33">
        <f t="shared" si="1"/>
        <v>0</v>
      </c>
      <c r="J16" s="60"/>
      <c r="K16" s="60"/>
      <c r="L16" s="60"/>
      <c r="M16" s="60"/>
      <c r="N16" s="61"/>
    </row>
    <row r="17" spans="1:14" ht="12.75">
      <c r="A17" s="47" t="s">
        <v>32</v>
      </c>
      <c r="B17" s="73" t="s">
        <v>13</v>
      </c>
      <c r="C17" s="74">
        <f t="shared" si="0"/>
        <v>337682</v>
      </c>
      <c r="D17" s="75"/>
      <c r="E17" s="56"/>
      <c r="F17" s="56"/>
      <c r="G17" s="56">
        <v>337682</v>
      </c>
      <c r="H17" s="77"/>
      <c r="I17" s="33">
        <f t="shared" si="1"/>
        <v>0</v>
      </c>
      <c r="J17" s="60"/>
      <c r="K17" s="60"/>
      <c r="L17" s="60"/>
      <c r="M17" s="60"/>
      <c r="N17" s="61"/>
    </row>
    <row r="18" spans="1:14" ht="12.75">
      <c r="A18" s="47" t="s">
        <v>33</v>
      </c>
      <c r="B18" s="73" t="s">
        <v>13</v>
      </c>
      <c r="C18" s="74">
        <f t="shared" si="0"/>
        <v>1933967</v>
      </c>
      <c r="D18" s="75"/>
      <c r="E18" s="56"/>
      <c r="F18" s="56">
        <v>320520</v>
      </c>
      <c r="G18" s="56">
        <v>1564866</v>
      </c>
      <c r="H18" s="77">
        <v>48581</v>
      </c>
      <c r="I18" s="33">
        <f t="shared" si="1"/>
        <v>77</v>
      </c>
      <c r="J18" s="60"/>
      <c r="K18" s="60"/>
      <c r="L18" s="60"/>
      <c r="M18" s="60">
        <v>35</v>
      </c>
      <c r="N18" s="61">
        <v>42</v>
      </c>
    </row>
    <row r="19" spans="1:14" ht="12.75">
      <c r="A19" s="47" t="s">
        <v>34</v>
      </c>
      <c r="B19" s="73" t="s">
        <v>13</v>
      </c>
      <c r="C19" s="74">
        <f t="shared" si="0"/>
        <v>1469951</v>
      </c>
      <c r="D19" s="75"/>
      <c r="E19" s="56"/>
      <c r="F19" s="56">
        <v>1450525</v>
      </c>
      <c r="G19" s="56">
        <v>19426</v>
      </c>
      <c r="H19" s="77"/>
      <c r="I19" s="33">
        <f t="shared" si="1"/>
        <v>1960</v>
      </c>
      <c r="J19" s="60"/>
      <c r="K19" s="60"/>
      <c r="L19" s="60">
        <v>1960</v>
      </c>
      <c r="M19" s="60"/>
      <c r="N19" s="61"/>
    </row>
    <row r="20" spans="1:14" ht="12.75">
      <c r="A20" s="47" t="s">
        <v>35</v>
      </c>
      <c r="B20" s="73" t="s">
        <v>13</v>
      </c>
      <c r="C20" s="74">
        <f t="shared" si="0"/>
        <v>717715</v>
      </c>
      <c r="D20" s="75"/>
      <c r="E20" s="56"/>
      <c r="F20" s="56"/>
      <c r="G20" s="56">
        <v>717715</v>
      </c>
      <c r="H20" s="77"/>
      <c r="I20" s="33"/>
      <c r="J20" s="60"/>
      <c r="K20" s="60"/>
      <c r="L20" s="60"/>
      <c r="M20" s="60"/>
      <c r="N20" s="61"/>
    </row>
    <row r="21" spans="1:14" ht="25.5">
      <c r="A21" s="23" t="s">
        <v>25</v>
      </c>
      <c r="B21" s="34" t="s">
        <v>13</v>
      </c>
      <c r="C21" s="35">
        <f t="shared" si="0"/>
        <v>726060</v>
      </c>
      <c r="D21" s="36"/>
      <c r="E21" s="37"/>
      <c r="F21" s="37"/>
      <c r="G21" s="56">
        <v>726060</v>
      </c>
      <c r="H21" s="38"/>
      <c r="I21" s="78">
        <f t="shared" si="1"/>
        <v>1110</v>
      </c>
      <c r="J21" s="60"/>
      <c r="K21" s="60"/>
      <c r="L21" s="60"/>
      <c r="M21" s="60">
        <v>1110</v>
      </c>
      <c r="N21" s="61"/>
    </row>
    <row r="22" spans="1:14" ht="25.5">
      <c r="A22" s="23" t="s">
        <v>27</v>
      </c>
      <c r="B22" s="34" t="s">
        <v>13</v>
      </c>
      <c r="C22" s="78">
        <f t="shared" si="0"/>
        <v>3280249</v>
      </c>
      <c r="D22" s="56">
        <v>62099</v>
      </c>
      <c r="E22" s="56"/>
      <c r="F22" s="56"/>
      <c r="G22" s="56">
        <v>1386695</v>
      </c>
      <c r="H22" s="57">
        <v>1831455</v>
      </c>
      <c r="I22" s="78">
        <f t="shared" si="1"/>
        <v>5459</v>
      </c>
      <c r="J22" s="60">
        <v>101</v>
      </c>
      <c r="K22" s="60"/>
      <c r="L22" s="60"/>
      <c r="M22" s="60">
        <v>2267</v>
      </c>
      <c r="N22" s="61">
        <v>3091</v>
      </c>
    </row>
    <row r="23" spans="1:14" ht="12.75">
      <c r="A23" s="23" t="s">
        <v>28</v>
      </c>
      <c r="B23" s="34" t="s">
        <v>13</v>
      </c>
      <c r="C23" s="35">
        <f t="shared" si="0"/>
        <v>235497</v>
      </c>
      <c r="D23" s="36"/>
      <c r="E23" s="37"/>
      <c r="F23" s="37"/>
      <c r="G23" s="37">
        <v>235497</v>
      </c>
      <c r="H23" s="38"/>
      <c r="I23" s="33">
        <f>J23+L23+M23+N23+K23</f>
        <v>393</v>
      </c>
      <c r="J23" s="39"/>
      <c r="K23" s="39"/>
      <c r="L23" s="39"/>
      <c r="M23" s="39">
        <v>393</v>
      </c>
      <c r="N23" s="40"/>
    </row>
    <row r="24" spans="1:14" ht="12.75">
      <c r="A24" s="23" t="s">
        <v>29</v>
      </c>
      <c r="B24" s="34" t="s">
        <v>13</v>
      </c>
      <c r="C24" s="35">
        <f t="shared" si="0"/>
        <v>380718</v>
      </c>
      <c r="D24" s="36"/>
      <c r="E24" s="37"/>
      <c r="F24" s="37"/>
      <c r="G24" s="37">
        <v>380718</v>
      </c>
      <c r="H24" s="38"/>
      <c r="I24" s="33">
        <f>J24+L24+M24+N24+K24</f>
        <v>0</v>
      </c>
      <c r="J24" s="39"/>
      <c r="K24" s="39"/>
      <c r="L24" s="39"/>
      <c r="M24" s="39"/>
      <c r="N24" s="40"/>
    </row>
    <row r="25" spans="1:14" ht="38.25">
      <c r="A25" s="23" t="s">
        <v>30</v>
      </c>
      <c r="B25" s="34" t="s">
        <v>13</v>
      </c>
      <c r="C25" s="35">
        <f t="shared" si="0"/>
        <v>119760</v>
      </c>
      <c r="D25" s="36"/>
      <c r="E25" s="37"/>
      <c r="F25" s="37"/>
      <c r="G25" s="37">
        <v>119760</v>
      </c>
      <c r="H25" s="38"/>
      <c r="I25" s="33">
        <f>J25+L25+M25+N25+K25</f>
        <v>0</v>
      </c>
      <c r="J25" s="39"/>
      <c r="K25" s="39"/>
      <c r="L25" s="39"/>
      <c r="M25" s="39"/>
      <c r="N25" s="40"/>
    </row>
    <row r="26" spans="1:14" ht="12.75">
      <c r="A26" s="100" t="s">
        <v>14</v>
      </c>
      <c r="B26" s="101"/>
      <c r="C26" s="79">
        <f>SUM(C8:C25)</f>
        <v>30758822</v>
      </c>
      <c r="D26" s="79">
        <f aca="true" t="shared" si="2" ref="D26:N26">SUM(D8:D25)</f>
        <v>11485521</v>
      </c>
      <c r="E26" s="79">
        <f t="shared" si="2"/>
        <v>0</v>
      </c>
      <c r="F26" s="79">
        <f t="shared" si="2"/>
        <v>2683987</v>
      </c>
      <c r="G26" s="79">
        <f t="shared" si="2"/>
        <v>13063890</v>
      </c>
      <c r="H26" s="79">
        <f t="shared" si="2"/>
        <v>3525424</v>
      </c>
      <c r="I26" s="79">
        <f t="shared" si="2"/>
        <v>31068</v>
      </c>
      <c r="J26" s="79">
        <f t="shared" si="2"/>
        <v>15318</v>
      </c>
      <c r="K26" s="79">
        <f t="shared" si="2"/>
        <v>0</v>
      </c>
      <c r="L26" s="79">
        <f t="shared" si="2"/>
        <v>3143</v>
      </c>
      <c r="M26" s="79">
        <f t="shared" si="2"/>
        <v>7525</v>
      </c>
      <c r="N26" s="79">
        <f t="shared" si="2"/>
        <v>5082</v>
      </c>
    </row>
    <row r="28" spans="1:14" ht="12.75">
      <c r="A28" s="1" t="s">
        <v>21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sheetProtection/>
  <mergeCells count="9">
    <mergeCell ref="M1:N1"/>
    <mergeCell ref="A2:M2"/>
    <mergeCell ref="A26:B26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9541726</v>
      </c>
      <c r="D8" s="80">
        <f>6294736</f>
        <v>6294736</v>
      </c>
      <c r="E8" s="80"/>
      <c r="F8" s="80"/>
      <c r="G8" s="80">
        <f>488845+1789222</f>
        <v>2278067</v>
      </c>
      <c r="H8" s="84">
        <f>753556+215367</f>
        <v>968923</v>
      </c>
      <c r="I8" s="56">
        <f>J8+L8+M8+N8+K8</f>
        <v>11858</v>
      </c>
      <c r="J8" s="66">
        <v>9985</v>
      </c>
      <c r="K8" s="66"/>
      <c r="L8" s="66"/>
      <c r="M8" s="66">
        <v>717</v>
      </c>
      <c r="N8" s="68">
        <v>1156</v>
      </c>
    </row>
    <row r="9" spans="1:14" ht="12.75">
      <c r="A9" s="47" t="s">
        <v>15</v>
      </c>
      <c r="B9" s="69" t="s">
        <v>13</v>
      </c>
      <c r="C9" s="83">
        <f>D9+F9+G9+H9</f>
        <v>504909</v>
      </c>
      <c r="D9" s="80"/>
      <c r="E9" s="80"/>
      <c r="F9" s="80"/>
      <c r="G9" s="80">
        <v>504909</v>
      </c>
      <c r="H9" s="84"/>
      <c r="I9" s="56">
        <f>J9+L9+M9+N9</f>
        <v>854</v>
      </c>
      <c r="J9" s="66"/>
      <c r="K9" s="66"/>
      <c r="L9" s="66"/>
      <c r="M9" s="70">
        <v>854</v>
      </c>
      <c r="N9" s="68"/>
    </row>
    <row r="10" spans="1:14" ht="12.75">
      <c r="A10" s="47" t="s">
        <v>16</v>
      </c>
      <c r="B10" s="69" t="s">
        <v>13</v>
      </c>
      <c r="C10" s="83">
        <f>D10+F10+G10+H10</f>
        <v>2275647</v>
      </c>
      <c r="D10" s="80"/>
      <c r="E10" s="80"/>
      <c r="F10" s="80"/>
      <c r="G10" s="80">
        <f>115385+2160262</f>
        <v>2275647</v>
      </c>
      <c r="H10" s="84"/>
      <c r="I10" s="56">
        <f>J10+L10+M10+N10</f>
        <v>149</v>
      </c>
      <c r="J10" s="66"/>
      <c r="K10" s="66"/>
      <c r="L10" s="66"/>
      <c r="M10" s="66">
        <v>149</v>
      </c>
      <c r="N10" s="68"/>
    </row>
    <row r="11" spans="1:14" ht="25.5">
      <c r="A11" s="47" t="s">
        <v>26</v>
      </c>
      <c r="B11" s="69" t="s">
        <v>13</v>
      </c>
      <c r="C11" s="83">
        <f>D11+G11+E11+H11+F11</f>
        <v>3817869</v>
      </c>
      <c r="D11" s="80">
        <f>1792431+435643</f>
        <v>2228074</v>
      </c>
      <c r="E11" s="80"/>
      <c r="F11" s="80">
        <f>671832+152086</f>
        <v>823918</v>
      </c>
      <c r="G11" s="80">
        <f>144562+448811</f>
        <v>593373</v>
      </c>
      <c r="H11" s="84">
        <f>72154+100350</f>
        <v>172504</v>
      </c>
      <c r="I11" s="56">
        <f>J11+M11+K11+N11+L11</f>
        <v>3428</v>
      </c>
      <c r="J11" s="71">
        <v>1958</v>
      </c>
      <c r="K11" s="71"/>
      <c r="L11" s="66">
        <v>1147</v>
      </c>
      <c r="M11" s="66">
        <v>212</v>
      </c>
      <c r="N11" s="68">
        <v>111</v>
      </c>
    </row>
    <row r="12" spans="1:14" ht="12.75">
      <c r="A12" s="47" t="s">
        <v>17</v>
      </c>
      <c r="B12" s="69" t="s">
        <v>13</v>
      </c>
      <c r="C12" s="83">
        <f aca="true" t="shared" si="0" ref="C12:C26">D12+F12+G12+H12</f>
        <v>476164</v>
      </c>
      <c r="D12" s="80"/>
      <c r="E12" s="80"/>
      <c r="F12" s="80"/>
      <c r="G12" s="80">
        <f>41152+393764</f>
        <v>434916</v>
      </c>
      <c r="H12" s="84">
        <f>26636+14612</f>
        <v>41248</v>
      </c>
      <c r="I12" s="56">
        <f aca="true" t="shared" si="1" ref="I12:I23">J12+L12+M12+N12</f>
        <v>83</v>
      </c>
      <c r="J12" s="72"/>
      <c r="K12" s="66"/>
      <c r="L12" s="66"/>
      <c r="M12" s="66">
        <v>60</v>
      </c>
      <c r="N12" s="68">
        <v>23</v>
      </c>
    </row>
    <row r="13" spans="1:14" ht="12.75">
      <c r="A13" s="47" t="s">
        <v>19</v>
      </c>
      <c r="B13" s="73" t="s">
        <v>13</v>
      </c>
      <c r="C13" s="83">
        <f t="shared" si="0"/>
        <v>899444</v>
      </c>
      <c r="D13" s="80"/>
      <c r="E13" s="80"/>
      <c r="F13" s="80"/>
      <c r="G13" s="80">
        <f>268746+463700</f>
        <v>732446</v>
      </c>
      <c r="H13" s="84">
        <f>32228+134770</f>
        <v>166998</v>
      </c>
      <c r="I13" s="56">
        <f t="shared" si="1"/>
        <v>601</v>
      </c>
      <c r="J13" s="72"/>
      <c r="K13" s="66"/>
      <c r="L13" s="66"/>
      <c r="M13" s="66">
        <v>394</v>
      </c>
      <c r="N13" s="68">
        <v>207</v>
      </c>
    </row>
    <row r="14" spans="1:14" ht="12.75">
      <c r="A14" s="47" t="s">
        <v>23</v>
      </c>
      <c r="B14" s="73" t="s">
        <v>13</v>
      </c>
      <c r="C14" s="83">
        <f t="shared" si="0"/>
        <v>142037</v>
      </c>
      <c r="D14" s="80"/>
      <c r="E14" s="80"/>
      <c r="F14" s="80"/>
      <c r="G14" s="80">
        <f>101638+34960</f>
        <v>136598</v>
      </c>
      <c r="H14" s="84">
        <v>5439</v>
      </c>
      <c r="I14" s="56">
        <f t="shared" si="1"/>
        <v>59</v>
      </c>
      <c r="J14" s="72"/>
      <c r="K14" s="66"/>
      <c r="L14" s="66"/>
      <c r="M14" s="66">
        <v>59</v>
      </c>
      <c r="N14" s="68"/>
    </row>
    <row r="15" spans="1:14" ht="12.75">
      <c r="A15" s="47" t="s">
        <v>22</v>
      </c>
      <c r="B15" s="73" t="s">
        <v>13</v>
      </c>
      <c r="C15" s="83">
        <f t="shared" si="0"/>
        <v>38329</v>
      </c>
      <c r="D15" s="80"/>
      <c r="E15" s="80"/>
      <c r="F15" s="80"/>
      <c r="G15" s="80">
        <v>38329</v>
      </c>
      <c r="H15" s="84"/>
      <c r="I15" s="56">
        <f t="shared" si="1"/>
        <v>0</v>
      </c>
      <c r="J15" s="66"/>
      <c r="K15" s="66"/>
      <c r="L15" s="66"/>
      <c r="M15" s="66"/>
      <c r="N15" s="68"/>
    </row>
    <row r="16" spans="1:14" ht="12.75">
      <c r="A16" s="47" t="s">
        <v>24</v>
      </c>
      <c r="B16" s="73" t="s">
        <v>13</v>
      </c>
      <c r="C16" s="83">
        <f t="shared" si="0"/>
        <v>47366</v>
      </c>
      <c r="D16" s="80"/>
      <c r="E16" s="80"/>
      <c r="F16" s="80"/>
      <c r="G16" s="80">
        <v>47366</v>
      </c>
      <c r="H16" s="84"/>
      <c r="I16" s="56">
        <f t="shared" si="1"/>
        <v>0</v>
      </c>
      <c r="J16" s="60"/>
      <c r="K16" s="60"/>
      <c r="L16" s="60"/>
      <c r="M16" s="60"/>
      <c r="N16" s="61"/>
    </row>
    <row r="17" spans="1:14" ht="12.75">
      <c r="A17" s="47" t="s">
        <v>32</v>
      </c>
      <c r="B17" s="73" t="s">
        <v>13</v>
      </c>
      <c r="C17" s="83">
        <f t="shared" si="0"/>
        <v>304113</v>
      </c>
      <c r="D17" s="80"/>
      <c r="E17" s="80"/>
      <c r="F17" s="80"/>
      <c r="G17" s="80">
        <v>304113</v>
      </c>
      <c r="H17" s="84"/>
      <c r="I17" s="56">
        <f t="shared" si="1"/>
        <v>0</v>
      </c>
      <c r="J17" s="60"/>
      <c r="K17" s="60"/>
      <c r="L17" s="60"/>
      <c r="M17" s="60"/>
      <c r="N17" s="61"/>
    </row>
    <row r="18" spans="1:14" ht="12.75">
      <c r="A18" s="47" t="s">
        <v>33</v>
      </c>
      <c r="B18" s="73" t="s">
        <v>13</v>
      </c>
      <c r="C18" s="83">
        <f t="shared" si="0"/>
        <v>2237391</v>
      </c>
      <c r="D18" s="80"/>
      <c r="E18" s="80"/>
      <c r="F18" s="80">
        <v>265237</v>
      </c>
      <c r="G18" s="80">
        <f>23212+1896066</f>
        <v>1919278</v>
      </c>
      <c r="H18" s="84">
        <f>29988+22888</f>
        <v>52876</v>
      </c>
      <c r="I18" s="56">
        <f t="shared" si="1"/>
        <v>82</v>
      </c>
      <c r="J18" s="60"/>
      <c r="K18" s="60"/>
      <c r="L18" s="60"/>
      <c r="M18" s="60">
        <v>39</v>
      </c>
      <c r="N18" s="61">
        <v>43</v>
      </c>
    </row>
    <row r="19" spans="1:14" ht="12.75">
      <c r="A19" s="47" t="s">
        <v>34</v>
      </c>
      <c r="B19" s="73" t="s">
        <v>13</v>
      </c>
      <c r="C19" s="83">
        <f t="shared" si="0"/>
        <v>1535968</v>
      </c>
      <c r="D19" s="80"/>
      <c r="E19" s="80"/>
      <c r="F19" s="80">
        <v>1521384</v>
      </c>
      <c r="G19" s="80">
        <v>14584</v>
      </c>
      <c r="H19" s="84"/>
      <c r="I19" s="56">
        <f t="shared" si="1"/>
        <v>1886</v>
      </c>
      <c r="J19" s="60"/>
      <c r="K19" s="60"/>
      <c r="L19" s="60">
        <v>1886</v>
      </c>
      <c r="M19" s="60"/>
      <c r="N19" s="61"/>
    </row>
    <row r="20" spans="1:14" ht="12.75">
      <c r="A20" s="47" t="s">
        <v>35</v>
      </c>
      <c r="B20" s="73" t="s">
        <v>13</v>
      </c>
      <c r="C20" s="83">
        <f t="shared" si="0"/>
        <v>644872</v>
      </c>
      <c r="D20" s="80"/>
      <c r="E20" s="80"/>
      <c r="F20" s="80"/>
      <c r="G20" s="80">
        <v>644872</v>
      </c>
      <c r="H20" s="84"/>
      <c r="I20" s="56">
        <f t="shared" si="1"/>
        <v>0</v>
      </c>
      <c r="J20" s="60"/>
      <c r="K20" s="60"/>
      <c r="L20" s="60"/>
      <c r="M20" s="60"/>
      <c r="N20" s="61"/>
    </row>
    <row r="21" spans="1:14" ht="12.75">
      <c r="A21" s="47" t="s">
        <v>37</v>
      </c>
      <c r="B21" s="73" t="s">
        <v>13</v>
      </c>
      <c r="C21" s="83">
        <f t="shared" si="0"/>
        <v>439336</v>
      </c>
      <c r="D21" s="80">
        <v>439336</v>
      </c>
      <c r="E21" s="80"/>
      <c r="F21" s="80"/>
      <c r="G21" s="80"/>
      <c r="H21" s="84"/>
      <c r="I21" s="56">
        <f t="shared" si="1"/>
        <v>1175</v>
      </c>
      <c r="J21" s="60">
        <v>1175</v>
      </c>
      <c r="K21" s="60"/>
      <c r="L21" s="60"/>
      <c r="M21" s="60"/>
      <c r="N21" s="61"/>
    </row>
    <row r="22" spans="1:14" ht="25.5">
      <c r="A22" s="23" t="s">
        <v>25</v>
      </c>
      <c r="B22" s="34" t="s">
        <v>13</v>
      </c>
      <c r="C22" s="83">
        <f t="shared" si="0"/>
        <v>1098867</v>
      </c>
      <c r="D22" s="80">
        <v>430047</v>
      </c>
      <c r="E22" s="80"/>
      <c r="F22" s="80"/>
      <c r="G22" s="80">
        <v>668820</v>
      </c>
      <c r="H22" s="84"/>
      <c r="I22" s="37">
        <f t="shared" si="1"/>
        <v>972</v>
      </c>
      <c r="J22" s="60"/>
      <c r="K22" s="60"/>
      <c r="L22" s="60"/>
      <c r="M22" s="60">
        <v>972</v>
      </c>
      <c r="N22" s="61"/>
    </row>
    <row r="23" spans="1:14" ht="25.5">
      <c r="A23" s="23" t="s">
        <v>27</v>
      </c>
      <c r="B23" s="34" t="s">
        <v>13</v>
      </c>
      <c r="C23" s="83">
        <f t="shared" si="0"/>
        <v>3255715</v>
      </c>
      <c r="D23" s="80">
        <v>59335</v>
      </c>
      <c r="E23" s="80"/>
      <c r="F23" s="80"/>
      <c r="G23" s="80">
        <v>1420870</v>
      </c>
      <c r="H23" s="84">
        <v>1775510</v>
      </c>
      <c r="I23" s="37">
        <f t="shared" si="1"/>
        <v>5321</v>
      </c>
      <c r="J23" s="60">
        <v>96</v>
      </c>
      <c r="K23" s="60"/>
      <c r="L23" s="60"/>
      <c r="M23" s="60">
        <v>2294</v>
      </c>
      <c r="N23" s="61">
        <v>2931</v>
      </c>
    </row>
    <row r="24" spans="1:14" ht="12.75">
      <c r="A24" s="23" t="s">
        <v>28</v>
      </c>
      <c r="B24" s="34" t="s">
        <v>13</v>
      </c>
      <c r="C24" s="83">
        <f t="shared" si="0"/>
        <v>226348</v>
      </c>
      <c r="D24" s="80"/>
      <c r="E24" s="80"/>
      <c r="F24" s="80"/>
      <c r="G24" s="80">
        <v>226348</v>
      </c>
      <c r="H24" s="84"/>
      <c r="I24" s="56">
        <f>J24+L24+M24+N24+K24</f>
        <v>371</v>
      </c>
      <c r="J24" s="39"/>
      <c r="K24" s="39"/>
      <c r="L24" s="39"/>
      <c r="M24" s="39">
        <v>371</v>
      </c>
      <c r="N24" s="40"/>
    </row>
    <row r="25" spans="1:14" ht="12.75">
      <c r="A25" s="23" t="s">
        <v>29</v>
      </c>
      <c r="B25" s="34" t="s">
        <v>13</v>
      </c>
      <c r="C25" s="83">
        <f t="shared" si="0"/>
        <v>447555</v>
      </c>
      <c r="D25" s="80"/>
      <c r="E25" s="80"/>
      <c r="F25" s="80"/>
      <c r="G25" s="80">
        <v>447555</v>
      </c>
      <c r="H25" s="84"/>
      <c r="I25" s="56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 t="shared" si="0"/>
        <v>130400</v>
      </c>
      <c r="D26" s="80"/>
      <c r="E26" s="80"/>
      <c r="F26" s="80"/>
      <c r="G26" s="80">
        <v>130400</v>
      </c>
      <c r="H26" s="84"/>
      <c r="I26" s="56">
        <f>J26+L26+M26+N26+K26</f>
        <v>0</v>
      </c>
      <c r="J26" s="39"/>
      <c r="K26" s="39"/>
      <c r="L26" s="39"/>
      <c r="M26" s="39"/>
      <c r="N26" s="40"/>
    </row>
    <row r="27" spans="1:14" ht="25.5">
      <c r="A27" s="23" t="s">
        <v>36</v>
      </c>
      <c r="B27" s="34" t="s">
        <v>13</v>
      </c>
      <c r="C27" s="74">
        <f>D27+F27+G27+H27</f>
        <v>1293139</v>
      </c>
      <c r="D27" s="80">
        <v>1293139</v>
      </c>
      <c r="E27" s="37"/>
      <c r="F27" s="37"/>
      <c r="G27" s="37"/>
      <c r="H27" s="57"/>
      <c r="I27" s="56">
        <f>J27+L27+M27+N27+K27</f>
        <v>0</v>
      </c>
      <c r="J27" s="39"/>
      <c r="K27" s="39"/>
      <c r="L27" s="39"/>
      <c r="M27" s="39"/>
      <c r="N27" s="40"/>
    </row>
    <row r="28" spans="1:14" ht="13.5" thickBot="1">
      <c r="A28" s="100" t="s">
        <v>14</v>
      </c>
      <c r="B28" s="111"/>
      <c r="C28" s="85">
        <f>SUM(C8:C27)</f>
        <v>29357195</v>
      </c>
      <c r="D28" s="86">
        <f aca="true" t="shared" si="2" ref="D28:N28">SUM(D8:D27)</f>
        <v>10744667</v>
      </c>
      <c r="E28" s="86">
        <f t="shared" si="2"/>
        <v>0</v>
      </c>
      <c r="F28" s="86">
        <f t="shared" si="2"/>
        <v>2610539</v>
      </c>
      <c r="G28" s="86">
        <f t="shared" si="2"/>
        <v>12818491</v>
      </c>
      <c r="H28" s="87">
        <f t="shared" si="2"/>
        <v>3183498</v>
      </c>
      <c r="I28" s="79">
        <f t="shared" si="2"/>
        <v>26839</v>
      </c>
      <c r="J28" s="79">
        <f t="shared" si="2"/>
        <v>13214</v>
      </c>
      <c r="K28" s="79">
        <f t="shared" si="2"/>
        <v>0</v>
      </c>
      <c r="L28" s="79">
        <f t="shared" si="2"/>
        <v>3033</v>
      </c>
      <c r="M28" s="79">
        <f t="shared" si="2"/>
        <v>6121</v>
      </c>
      <c r="N28" s="79">
        <f t="shared" si="2"/>
        <v>4471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5.87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10547889</v>
      </c>
      <c r="D8" s="80">
        <v>7183391</v>
      </c>
      <c r="E8" s="80">
        <v>0</v>
      </c>
      <c r="F8" s="80">
        <v>0</v>
      </c>
      <c r="G8" s="80">
        <v>2376696</v>
      </c>
      <c r="H8" s="84">
        <v>987802</v>
      </c>
      <c r="I8" s="33">
        <f>J8+L8+M8+N8+K8</f>
        <v>13019</v>
      </c>
      <c r="J8" s="66">
        <v>10966</v>
      </c>
      <c r="K8" s="66">
        <v>0</v>
      </c>
      <c r="L8" s="66">
        <v>0</v>
      </c>
      <c r="M8" s="66">
        <v>809</v>
      </c>
      <c r="N8" s="68">
        <v>1244</v>
      </c>
    </row>
    <row r="9" spans="1:14" ht="12.75">
      <c r="A9" s="47" t="s">
        <v>15</v>
      </c>
      <c r="B9" s="69" t="s">
        <v>13</v>
      </c>
      <c r="C9" s="83">
        <f>D9+F9+G9+H9</f>
        <v>419693</v>
      </c>
      <c r="D9" s="80">
        <v>0</v>
      </c>
      <c r="E9" s="80">
        <v>0</v>
      </c>
      <c r="F9" s="80">
        <v>0</v>
      </c>
      <c r="G9" s="80">
        <v>419693</v>
      </c>
      <c r="H9" s="84">
        <v>0</v>
      </c>
      <c r="I9" s="33">
        <f>J9+L9+M9+N9</f>
        <v>896</v>
      </c>
      <c r="J9" s="66">
        <v>0</v>
      </c>
      <c r="K9" s="66">
        <v>0</v>
      </c>
      <c r="L9" s="66">
        <v>0</v>
      </c>
      <c r="M9" s="66">
        <v>896</v>
      </c>
      <c r="N9" s="68">
        <v>0</v>
      </c>
    </row>
    <row r="10" spans="1:14" ht="12.75">
      <c r="A10" s="47" t="s">
        <v>16</v>
      </c>
      <c r="B10" s="69" t="s">
        <v>13</v>
      </c>
      <c r="C10" s="83">
        <f>D10+F10+G10+H10</f>
        <v>2408147</v>
      </c>
      <c r="D10" s="80">
        <v>0</v>
      </c>
      <c r="E10" s="80">
        <v>0</v>
      </c>
      <c r="F10" s="80">
        <v>0</v>
      </c>
      <c r="G10" s="80">
        <v>2408147</v>
      </c>
      <c r="H10" s="84">
        <v>0</v>
      </c>
      <c r="I10" s="33">
        <f>J10+L10+M10+N10</f>
        <v>55</v>
      </c>
      <c r="J10" s="66">
        <v>0</v>
      </c>
      <c r="K10" s="66">
        <v>0</v>
      </c>
      <c r="L10" s="66">
        <v>0</v>
      </c>
      <c r="M10" s="66">
        <v>55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3590705</v>
      </c>
      <c r="D11" s="80">
        <v>2014611</v>
      </c>
      <c r="E11" s="80">
        <v>0</v>
      </c>
      <c r="F11" s="80">
        <v>806269</v>
      </c>
      <c r="G11" s="80">
        <v>598481</v>
      </c>
      <c r="H11" s="84">
        <v>171344</v>
      </c>
      <c r="I11" s="33">
        <f>J11+M11+K11+N11+L11</f>
        <v>3594</v>
      </c>
      <c r="J11" s="66">
        <v>2278</v>
      </c>
      <c r="K11" s="66">
        <v>0</v>
      </c>
      <c r="L11" s="66">
        <v>968</v>
      </c>
      <c r="M11" s="66">
        <v>228</v>
      </c>
      <c r="N11" s="68">
        <v>120</v>
      </c>
    </row>
    <row r="12" spans="1:14" ht="12.75">
      <c r="A12" s="47" t="s">
        <v>17</v>
      </c>
      <c r="B12" s="69" t="s">
        <v>13</v>
      </c>
      <c r="C12" s="83">
        <f aca="true" t="shared" si="0" ref="C12:C26">D12+F12+G12+H12</f>
        <v>527542</v>
      </c>
      <c r="D12" s="80">
        <v>0</v>
      </c>
      <c r="E12" s="80">
        <v>0</v>
      </c>
      <c r="F12" s="80">
        <v>0</v>
      </c>
      <c r="G12" s="80">
        <v>474416</v>
      </c>
      <c r="H12" s="84">
        <v>53126</v>
      </c>
      <c r="I12" s="33">
        <f aca="true" t="shared" si="1" ref="I12:I23">J12+L12+M12+N12</f>
        <v>91</v>
      </c>
      <c r="J12" s="66">
        <v>0</v>
      </c>
      <c r="K12" s="66">
        <v>0</v>
      </c>
      <c r="L12" s="66">
        <v>0</v>
      </c>
      <c r="M12" s="66">
        <v>67</v>
      </c>
      <c r="N12" s="68">
        <v>24</v>
      </c>
    </row>
    <row r="13" spans="1:14" ht="12.75">
      <c r="A13" s="47" t="s">
        <v>19</v>
      </c>
      <c r="B13" s="73" t="s">
        <v>13</v>
      </c>
      <c r="C13" s="83">
        <f t="shared" si="0"/>
        <v>903959</v>
      </c>
      <c r="D13" s="80">
        <v>0</v>
      </c>
      <c r="E13" s="80">
        <v>0</v>
      </c>
      <c r="F13" s="80">
        <v>0</v>
      </c>
      <c r="G13" s="80">
        <v>737074</v>
      </c>
      <c r="H13" s="84">
        <v>166885</v>
      </c>
      <c r="I13" s="33">
        <f t="shared" si="1"/>
        <v>626</v>
      </c>
      <c r="J13" s="66">
        <v>0</v>
      </c>
      <c r="K13" s="66">
        <v>0</v>
      </c>
      <c r="L13" s="66">
        <v>0</v>
      </c>
      <c r="M13" s="66">
        <v>426</v>
      </c>
      <c r="N13" s="68">
        <v>200</v>
      </c>
    </row>
    <row r="14" spans="1:14" ht="12.75">
      <c r="A14" s="47" t="s">
        <v>23</v>
      </c>
      <c r="B14" s="73" t="s">
        <v>13</v>
      </c>
      <c r="C14" s="83">
        <f t="shared" si="0"/>
        <v>136055</v>
      </c>
      <c r="D14" s="80">
        <v>0</v>
      </c>
      <c r="E14" s="80">
        <v>0</v>
      </c>
      <c r="F14" s="80">
        <v>0</v>
      </c>
      <c r="G14" s="80">
        <v>130615</v>
      </c>
      <c r="H14" s="84">
        <v>5440</v>
      </c>
      <c r="I14" s="33">
        <f t="shared" si="1"/>
        <v>60</v>
      </c>
      <c r="J14" s="66">
        <v>0</v>
      </c>
      <c r="K14" s="66">
        <v>0</v>
      </c>
      <c r="L14" s="66">
        <v>0</v>
      </c>
      <c r="M14" s="66">
        <v>60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33620</v>
      </c>
      <c r="D15" s="80">
        <v>0</v>
      </c>
      <c r="E15" s="80">
        <v>0</v>
      </c>
      <c r="F15" s="80">
        <v>0</v>
      </c>
      <c r="G15" s="80">
        <v>33620</v>
      </c>
      <c r="H15" s="84">
        <v>0</v>
      </c>
      <c r="I15" s="33">
        <f t="shared" si="1"/>
        <v>0</v>
      </c>
      <c r="J15" s="66">
        <v>0</v>
      </c>
      <c r="K15" s="66">
        <v>0</v>
      </c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60819</v>
      </c>
      <c r="D16" s="80">
        <v>0</v>
      </c>
      <c r="E16" s="80">
        <v>0</v>
      </c>
      <c r="F16" s="80">
        <v>0</v>
      </c>
      <c r="G16" s="80">
        <v>60819</v>
      </c>
      <c r="H16" s="84">
        <v>0</v>
      </c>
      <c r="I16" s="33">
        <f t="shared" si="1"/>
        <v>0</v>
      </c>
      <c r="J16" s="66">
        <v>0</v>
      </c>
      <c r="K16" s="66">
        <v>0</v>
      </c>
      <c r="L16" s="66">
        <v>0</v>
      </c>
      <c r="M16" s="66">
        <v>0</v>
      </c>
      <c r="N16" s="68">
        <v>0</v>
      </c>
    </row>
    <row r="17" spans="1:14" ht="12.75">
      <c r="A17" s="47" t="s">
        <v>32</v>
      </c>
      <c r="B17" s="73" t="s">
        <v>13</v>
      </c>
      <c r="C17" s="83">
        <f t="shared" si="0"/>
        <v>336831</v>
      </c>
      <c r="D17" s="80">
        <v>0</v>
      </c>
      <c r="E17" s="80">
        <v>0</v>
      </c>
      <c r="F17" s="80">
        <v>0</v>
      </c>
      <c r="G17" s="80">
        <v>336831</v>
      </c>
      <c r="H17" s="84">
        <v>0</v>
      </c>
      <c r="I17" s="33">
        <f t="shared" si="1"/>
        <v>0</v>
      </c>
      <c r="J17" s="66">
        <v>0</v>
      </c>
      <c r="K17" s="66">
        <v>0</v>
      </c>
      <c r="L17" s="66">
        <v>0</v>
      </c>
      <c r="M17" s="66">
        <v>0</v>
      </c>
      <c r="N17" s="68">
        <v>0</v>
      </c>
    </row>
    <row r="18" spans="1:14" ht="12.75">
      <c r="A18" s="47" t="s">
        <v>33</v>
      </c>
      <c r="B18" s="73" t="s">
        <v>13</v>
      </c>
      <c r="C18" s="83">
        <f t="shared" si="0"/>
        <v>2299176</v>
      </c>
      <c r="D18" s="80">
        <v>0</v>
      </c>
      <c r="E18" s="80">
        <v>0</v>
      </c>
      <c r="F18" s="80">
        <v>274755</v>
      </c>
      <c r="G18" s="80">
        <v>1971342</v>
      </c>
      <c r="H18" s="84">
        <v>53079</v>
      </c>
      <c r="I18" s="33">
        <f t="shared" si="1"/>
        <v>84</v>
      </c>
      <c r="J18" s="66">
        <v>0</v>
      </c>
      <c r="K18" s="66">
        <v>0</v>
      </c>
      <c r="L18" s="66">
        <v>0</v>
      </c>
      <c r="M18" s="66">
        <v>38</v>
      </c>
      <c r="N18" s="68">
        <v>46</v>
      </c>
    </row>
    <row r="19" spans="1:14" ht="12.75">
      <c r="A19" s="47" t="s">
        <v>34</v>
      </c>
      <c r="B19" s="73" t="s">
        <v>13</v>
      </c>
      <c r="C19" s="83">
        <f t="shared" si="0"/>
        <v>1437055</v>
      </c>
      <c r="D19" s="80">
        <v>0</v>
      </c>
      <c r="E19" s="80">
        <v>0</v>
      </c>
      <c r="F19" s="80">
        <v>1421800</v>
      </c>
      <c r="G19" s="80">
        <v>15255</v>
      </c>
      <c r="H19" s="84">
        <v>0</v>
      </c>
      <c r="I19" s="33">
        <f t="shared" si="1"/>
        <v>1996</v>
      </c>
      <c r="J19" s="66">
        <v>0</v>
      </c>
      <c r="K19" s="66">
        <v>0</v>
      </c>
      <c r="L19" s="66">
        <v>1996</v>
      </c>
      <c r="M19" s="66">
        <v>0</v>
      </c>
      <c r="N19" s="68">
        <v>0</v>
      </c>
    </row>
    <row r="20" spans="1:14" ht="12.75">
      <c r="A20" s="47" t="s">
        <v>35</v>
      </c>
      <c r="B20" s="73" t="s">
        <v>13</v>
      </c>
      <c r="C20" s="83">
        <f t="shared" si="0"/>
        <v>684866</v>
      </c>
      <c r="D20" s="80">
        <v>0</v>
      </c>
      <c r="E20" s="80">
        <v>0</v>
      </c>
      <c r="F20" s="80">
        <v>0</v>
      </c>
      <c r="G20" s="80">
        <v>684866</v>
      </c>
      <c r="H20" s="84">
        <v>0</v>
      </c>
      <c r="I20" s="33">
        <f t="shared" si="1"/>
        <v>0</v>
      </c>
      <c r="J20" s="66">
        <v>0</v>
      </c>
      <c r="K20" s="66">
        <v>0</v>
      </c>
      <c r="L20" s="66">
        <v>0</v>
      </c>
      <c r="M20" s="66">
        <v>0</v>
      </c>
      <c r="N20" s="68">
        <v>0</v>
      </c>
    </row>
    <row r="21" spans="1:14" ht="12.75">
      <c r="A21" s="47" t="s">
        <v>37</v>
      </c>
      <c r="B21" s="73" t="s">
        <v>13</v>
      </c>
      <c r="C21" s="83">
        <f t="shared" si="0"/>
        <v>1151644</v>
      </c>
      <c r="D21" s="80">
        <v>1151644</v>
      </c>
      <c r="E21" s="80">
        <v>0</v>
      </c>
      <c r="F21" s="80">
        <v>0</v>
      </c>
      <c r="G21" s="80">
        <v>0</v>
      </c>
      <c r="H21" s="84">
        <v>0</v>
      </c>
      <c r="I21" s="33">
        <f t="shared" si="1"/>
        <v>1455</v>
      </c>
      <c r="J21" s="66">
        <v>1455</v>
      </c>
      <c r="K21" s="66">
        <v>0</v>
      </c>
      <c r="L21" s="66">
        <v>0</v>
      </c>
      <c r="M21" s="66">
        <v>0</v>
      </c>
      <c r="N21" s="68">
        <v>0</v>
      </c>
    </row>
    <row r="22" spans="1:14" ht="25.5">
      <c r="A22" s="23" t="s">
        <v>25</v>
      </c>
      <c r="B22" s="34" t="s">
        <v>13</v>
      </c>
      <c r="C22" s="83">
        <f t="shared" si="0"/>
        <v>1089850</v>
      </c>
      <c r="D22" s="80">
        <v>406847</v>
      </c>
      <c r="E22" s="80"/>
      <c r="F22" s="80"/>
      <c r="G22" s="80">
        <v>683003</v>
      </c>
      <c r="H22" s="84"/>
      <c r="I22" s="83">
        <f t="shared" si="1"/>
        <v>1013</v>
      </c>
      <c r="J22" s="60">
        <v>1013</v>
      </c>
      <c r="K22" s="60"/>
      <c r="L22" s="60"/>
      <c r="M22" s="60"/>
      <c r="N22" s="61"/>
    </row>
    <row r="23" spans="1:14" ht="25.5">
      <c r="A23" s="23" t="s">
        <v>27</v>
      </c>
      <c r="B23" s="34" t="s">
        <v>13</v>
      </c>
      <c r="C23" s="83">
        <f t="shared" si="0"/>
        <v>3220626</v>
      </c>
      <c r="D23" s="80">
        <v>61725</v>
      </c>
      <c r="E23" s="80"/>
      <c r="F23" s="80"/>
      <c r="G23" s="80">
        <v>1326111</v>
      </c>
      <c r="H23" s="84">
        <v>1832790</v>
      </c>
      <c r="I23" s="83">
        <f t="shared" si="1"/>
        <v>5422</v>
      </c>
      <c r="J23" s="60">
        <v>102</v>
      </c>
      <c r="K23" s="60"/>
      <c r="L23" s="60"/>
      <c r="M23" s="60">
        <v>2225</v>
      </c>
      <c r="N23" s="61">
        <v>3095</v>
      </c>
    </row>
    <row r="24" spans="1:14" ht="12.75">
      <c r="A24" s="23" t="s">
        <v>28</v>
      </c>
      <c r="B24" s="34" t="s">
        <v>13</v>
      </c>
      <c r="C24" s="83">
        <f t="shared" si="0"/>
        <v>236438</v>
      </c>
      <c r="D24" s="80"/>
      <c r="E24" s="80"/>
      <c r="F24" s="80"/>
      <c r="G24" s="80">
        <v>236438</v>
      </c>
      <c r="H24" s="84"/>
      <c r="I24" s="33">
        <f>J24+L24+M24+N24+K24</f>
        <v>397</v>
      </c>
      <c r="J24" s="39"/>
      <c r="K24" s="39"/>
      <c r="L24" s="39"/>
      <c r="M24" s="39">
        <v>397</v>
      </c>
      <c r="N24" s="40"/>
    </row>
    <row r="25" spans="1:14" ht="12.75">
      <c r="A25" s="23" t="s">
        <v>29</v>
      </c>
      <c r="B25" s="34" t="s">
        <v>13</v>
      </c>
      <c r="C25" s="83">
        <f t="shared" si="0"/>
        <v>1291669.55</v>
      </c>
      <c r="D25" s="80"/>
      <c r="E25" s="80"/>
      <c r="F25" s="80"/>
      <c r="G25" s="80">
        <v>1291669.55</v>
      </c>
      <c r="H25" s="84"/>
      <c r="I25" s="33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 t="shared" si="0"/>
        <v>133600</v>
      </c>
      <c r="D26" s="80"/>
      <c r="E26" s="80"/>
      <c r="F26" s="80"/>
      <c r="G26" s="80">
        <v>133600</v>
      </c>
      <c r="H26" s="84"/>
      <c r="I26" s="33">
        <f>J26+L26+M26+N26+K26</f>
        <v>0</v>
      </c>
      <c r="J26" s="39"/>
      <c r="K26" s="39"/>
      <c r="L26" s="39"/>
      <c r="M26" s="39"/>
      <c r="N26" s="40"/>
    </row>
    <row r="27" spans="1:14" ht="25.5">
      <c r="A27" s="23" t="s">
        <v>36</v>
      </c>
      <c r="B27" s="34" t="s">
        <v>13</v>
      </c>
      <c r="C27" s="74">
        <f>D27+F27+G27+H27</f>
        <v>1370613</v>
      </c>
      <c r="D27" s="80">
        <v>1370613</v>
      </c>
      <c r="E27" s="37"/>
      <c r="F27" s="37"/>
      <c r="G27" s="37"/>
      <c r="H27" s="57"/>
      <c r="I27" s="33">
        <f>J27+L27+M27+N27+K27</f>
        <v>0</v>
      </c>
      <c r="J27" s="39"/>
      <c r="K27" s="39"/>
      <c r="L27" s="39"/>
      <c r="M27" s="39"/>
      <c r="N27" s="40"/>
    </row>
    <row r="28" spans="1:14" ht="13.5" thickBot="1">
      <c r="A28" s="100" t="s">
        <v>14</v>
      </c>
      <c r="B28" s="111"/>
      <c r="C28" s="85">
        <f>SUM(C8:C27)</f>
        <v>31880797.55</v>
      </c>
      <c r="D28" s="86">
        <f aca="true" t="shared" si="2" ref="D28:N28">SUM(D8:D27)</f>
        <v>12188831</v>
      </c>
      <c r="E28" s="86">
        <f t="shared" si="2"/>
        <v>0</v>
      </c>
      <c r="F28" s="86">
        <f t="shared" si="2"/>
        <v>2502824</v>
      </c>
      <c r="G28" s="86">
        <f t="shared" si="2"/>
        <v>13918676.55</v>
      </c>
      <c r="H28" s="87">
        <f t="shared" si="2"/>
        <v>3270466</v>
      </c>
      <c r="I28" s="85">
        <f t="shared" si="2"/>
        <v>28708</v>
      </c>
      <c r="J28" s="86">
        <f t="shared" si="2"/>
        <v>15814</v>
      </c>
      <c r="K28" s="86">
        <f t="shared" si="2"/>
        <v>0</v>
      </c>
      <c r="L28" s="86">
        <f t="shared" si="2"/>
        <v>2964</v>
      </c>
      <c r="M28" s="86">
        <f t="shared" si="2"/>
        <v>5201</v>
      </c>
      <c r="N28" s="87">
        <f t="shared" si="2"/>
        <v>4729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06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4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7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v>10898887</v>
      </c>
      <c r="D8" s="80">
        <v>7443508</v>
      </c>
      <c r="E8" s="80"/>
      <c r="F8" s="80">
        <v>0</v>
      </c>
      <c r="G8" s="80">
        <v>2438195</v>
      </c>
      <c r="H8" s="84">
        <v>1017184</v>
      </c>
      <c r="I8" s="33">
        <f>J8+L8+M8+N8+K8</f>
        <v>13735</v>
      </c>
      <c r="J8" s="66">
        <v>11348</v>
      </c>
      <c r="K8" s="66"/>
      <c r="L8" s="66">
        <v>0</v>
      </c>
      <c r="M8" s="66">
        <v>1106</v>
      </c>
      <c r="N8" s="68">
        <v>1281</v>
      </c>
    </row>
    <row r="9" spans="1:14" ht="12.75">
      <c r="A9" s="47" t="s">
        <v>15</v>
      </c>
      <c r="B9" s="69" t="s">
        <v>13</v>
      </c>
      <c r="C9" s="83">
        <v>341147</v>
      </c>
      <c r="D9" s="80">
        <v>0</v>
      </c>
      <c r="E9" s="80"/>
      <c r="F9" s="80">
        <v>0</v>
      </c>
      <c r="G9" s="80">
        <v>341147</v>
      </c>
      <c r="H9" s="84">
        <v>0</v>
      </c>
      <c r="I9" s="33">
        <f>J9+L9+M9+N9</f>
        <v>647</v>
      </c>
      <c r="J9" s="66">
        <v>0</v>
      </c>
      <c r="K9" s="66"/>
      <c r="L9" s="66">
        <v>0</v>
      </c>
      <c r="M9" s="66">
        <v>647</v>
      </c>
      <c r="N9" s="68">
        <v>0</v>
      </c>
    </row>
    <row r="10" spans="1:14" ht="12.75">
      <c r="A10" s="47" t="s">
        <v>16</v>
      </c>
      <c r="B10" s="69" t="s">
        <v>13</v>
      </c>
      <c r="C10" s="83">
        <v>2410887</v>
      </c>
      <c r="D10" s="80">
        <v>0</v>
      </c>
      <c r="E10" s="80"/>
      <c r="F10" s="80">
        <v>0</v>
      </c>
      <c r="G10" s="80">
        <v>2410887</v>
      </c>
      <c r="H10" s="84">
        <v>0</v>
      </c>
      <c r="I10" s="33">
        <f>J10+L10+M10+N10</f>
        <v>56</v>
      </c>
      <c r="J10" s="66">
        <v>0</v>
      </c>
      <c r="K10" s="66"/>
      <c r="L10" s="66">
        <v>0</v>
      </c>
      <c r="M10" s="66">
        <v>56</v>
      </c>
      <c r="N10" s="68">
        <v>0</v>
      </c>
    </row>
    <row r="11" spans="1:14" ht="25.5">
      <c r="A11" s="47" t="s">
        <v>26</v>
      </c>
      <c r="B11" s="69" t="s">
        <v>13</v>
      </c>
      <c r="C11" s="83">
        <v>3994927</v>
      </c>
      <c r="D11" s="80">
        <v>2363149</v>
      </c>
      <c r="E11" s="80"/>
      <c r="F11" s="80">
        <v>852610</v>
      </c>
      <c r="G11" s="80">
        <v>590887</v>
      </c>
      <c r="H11" s="84">
        <v>188281</v>
      </c>
      <c r="I11" s="33">
        <f>J11+M11+K11+N11+L11</f>
        <v>3606</v>
      </c>
      <c r="J11" s="66">
        <v>2208</v>
      </c>
      <c r="K11" s="66"/>
      <c r="L11" s="66">
        <v>1066</v>
      </c>
      <c r="M11" s="66">
        <v>204</v>
      </c>
      <c r="N11" s="68">
        <v>128</v>
      </c>
    </row>
    <row r="12" spans="1:14" ht="12.75">
      <c r="A12" s="47" t="s">
        <v>17</v>
      </c>
      <c r="B12" s="69" t="s">
        <v>13</v>
      </c>
      <c r="C12" s="83">
        <v>523396</v>
      </c>
      <c r="D12" s="80">
        <v>0</v>
      </c>
      <c r="E12" s="80"/>
      <c r="F12" s="80">
        <v>0</v>
      </c>
      <c r="G12" s="80">
        <v>473107</v>
      </c>
      <c r="H12" s="84">
        <v>50289</v>
      </c>
      <c r="I12" s="33">
        <f aca="true" t="shared" si="0" ref="I12:I23">J12+L12+M12+N12</f>
        <v>89</v>
      </c>
      <c r="J12" s="66">
        <v>0</v>
      </c>
      <c r="K12" s="66"/>
      <c r="L12" s="66">
        <v>0</v>
      </c>
      <c r="M12" s="66">
        <v>66</v>
      </c>
      <c r="N12" s="68">
        <v>23</v>
      </c>
    </row>
    <row r="13" spans="1:14" ht="12.75">
      <c r="A13" s="47" t="s">
        <v>19</v>
      </c>
      <c r="B13" s="73" t="s">
        <v>13</v>
      </c>
      <c r="C13" s="83">
        <v>1520773</v>
      </c>
      <c r="D13" s="80">
        <v>0</v>
      </c>
      <c r="E13" s="80"/>
      <c r="F13" s="80">
        <v>0</v>
      </c>
      <c r="G13" s="80">
        <v>754010</v>
      </c>
      <c r="H13" s="84">
        <v>766763</v>
      </c>
      <c r="I13" s="33">
        <f t="shared" si="0"/>
        <v>1458</v>
      </c>
      <c r="J13" s="66">
        <v>0</v>
      </c>
      <c r="K13" s="66"/>
      <c r="L13" s="66">
        <v>0</v>
      </c>
      <c r="M13" s="66">
        <v>399</v>
      </c>
      <c r="N13" s="68">
        <v>1059</v>
      </c>
    </row>
    <row r="14" spans="1:14" ht="12.75">
      <c r="A14" s="47" t="s">
        <v>23</v>
      </c>
      <c r="B14" s="73" t="s">
        <v>13</v>
      </c>
      <c r="C14" s="83">
        <v>138950</v>
      </c>
      <c r="D14" s="80">
        <v>0</v>
      </c>
      <c r="E14" s="80"/>
      <c r="F14" s="80">
        <v>0</v>
      </c>
      <c r="G14" s="80">
        <v>133613</v>
      </c>
      <c r="H14" s="84">
        <v>5337</v>
      </c>
      <c r="I14" s="33">
        <f t="shared" si="0"/>
        <v>65</v>
      </c>
      <c r="J14" s="66">
        <v>0</v>
      </c>
      <c r="K14" s="66"/>
      <c r="L14" s="66">
        <v>0</v>
      </c>
      <c r="M14" s="66">
        <v>65</v>
      </c>
      <c r="N14" s="68">
        <v>0</v>
      </c>
    </row>
    <row r="15" spans="1:14" ht="12.75">
      <c r="A15" s="47" t="s">
        <v>22</v>
      </c>
      <c r="B15" s="73" t="s">
        <v>13</v>
      </c>
      <c r="C15" s="83">
        <v>41649</v>
      </c>
      <c r="D15" s="80">
        <v>0</v>
      </c>
      <c r="E15" s="80"/>
      <c r="F15" s="80">
        <v>0</v>
      </c>
      <c r="G15" s="80">
        <v>41649</v>
      </c>
      <c r="H15" s="84">
        <v>0</v>
      </c>
      <c r="I15" s="33">
        <f t="shared" si="0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v>57605</v>
      </c>
      <c r="D16" s="80">
        <v>0</v>
      </c>
      <c r="E16" s="80"/>
      <c r="F16" s="80">
        <v>0</v>
      </c>
      <c r="G16" s="80">
        <v>57605</v>
      </c>
      <c r="H16" s="84">
        <v>0</v>
      </c>
      <c r="I16" s="33">
        <f t="shared" si="0"/>
        <v>0</v>
      </c>
      <c r="J16" s="66">
        <v>0</v>
      </c>
      <c r="K16" s="66"/>
      <c r="L16" s="66">
        <v>0</v>
      </c>
      <c r="M16" s="66">
        <v>0</v>
      </c>
      <c r="N16" s="68">
        <v>0</v>
      </c>
    </row>
    <row r="17" spans="1:14" ht="12.75">
      <c r="A17" s="47" t="s">
        <v>32</v>
      </c>
      <c r="B17" s="73" t="s">
        <v>13</v>
      </c>
      <c r="C17" s="83">
        <v>347713</v>
      </c>
      <c r="D17" s="80">
        <v>0</v>
      </c>
      <c r="E17" s="80"/>
      <c r="F17" s="80">
        <v>0</v>
      </c>
      <c r="G17" s="80">
        <v>347713</v>
      </c>
      <c r="H17" s="84">
        <v>0</v>
      </c>
      <c r="I17" s="33">
        <f t="shared" si="0"/>
        <v>0</v>
      </c>
      <c r="J17" s="66">
        <v>0</v>
      </c>
      <c r="K17" s="66"/>
      <c r="L17" s="66">
        <v>0</v>
      </c>
      <c r="M17" s="66">
        <v>0</v>
      </c>
      <c r="N17" s="68">
        <v>0</v>
      </c>
    </row>
    <row r="18" spans="1:14" ht="12.75">
      <c r="A18" s="47" t="s">
        <v>33</v>
      </c>
      <c r="B18" s="73" t="s">
        <v>13</v>
      </c>
      <c r="C18" s="83">
        <v>2301855</v>
      </c>
      <c r="D18" s="80">
        <v>0</v>
      </c>
      <c r="E18" s="80"/>
      <c r="F18" s="80">
        <v>224235</v>
      </c>
      <c r="G18" s="80">
        <v>2021199</v>
      </c>
      <c r="H18" s="84">
        <v>56421</v>
      </c>
      <c r="I18" s="33">
        <f t="shared" si="0"/>
        <v>97</v>
      </c>
      <c r="J18" s="66">
        <v>0</v>
      </c>
      <c r="K18" s="66"/>
      <c r="L18" s="66">
        <v>0</v>
      </c>
      <c r="M18" s="66">
        <v>52</v>
      </c>
      <c r="N18" s="68">
        <v>45</v>
      </c>
    </row>
    <row r="19" spans="1:14" ht="12.75">
      <c r="A19" s="47" t="s">
        <v>34</v>
      </c>
      <c r="B19" s="73" t="s">
        <v>13</v>
      </c>
      <c r="C19" s="83">
        <v>1582846</v>
      </c>
      <c r="D19" s="80">
        <v>0</v>
      </c>
      <c r="E19" s="80"/>
      <c r="F19" s="80">
        <v>1565913</v>
      </c>
      <c r="G19" s="80">
        <v>16933</v>
      </c>
      <c r="H19" s="84">
        <v>0</v>
      </c>
      <c r="I19" s="33">
        <f t="shared" si="0"/>
        <v>2377</v>
      </c>
      <c r="J19" s="66">
        <v>0</v>
      </c>
      <c r="K19" s="66"/>
      <c r="L19" s="66">
        <v>2377</v>
      </c>
      <c r="M19" s="66">
        <v>0</v>
      </c>
      <c r="N19" s="68">
        <v>0</v>
      </c>
    </row>
    <row r="20" spans="1:14" ht="12.75">
      <c r="A20" s="47" t="s">
        <v>35</v>
      </c>
      <c r="B20" s="73" t="s">
        <v>13</v>
      </c>
      <c r="C20" s="83">
        <v>849870</v>
      </c>
      <c r="D20" s="80">
        <v>0</v>
      </c>
      <c r="E20" s="80"/>
      <c r="F20" s="80">
        <v>0</v>
      </c>
      <c r="G20" s="80">
        <v>849870</v>
      </c>
      <c r="H20" s="84">
        <v>0</v>
      </c>
      <c r="I20" s="33">
        <f t="shared" si="0"/>
        <v>0</v>
      </c>
      <c r="J20" s="66">
        <v>0</v>
      </c>
      <c r="K20" s="66"/>
      <c r="L20" s="66">
        <v>0</v>
      </c>
      <c r="M20" s="66">
        <v>0</v>
      </c>
      <c r="N20" s="68">
        <v>0</v>
      </c>
    </row>
    <row r="21" spans="1:14" ht="12.75">
      <c r="A21" s="47" t="s">
        <v>37</v>
      </c>
      <c r="B21" s="73" t="s">
        <v>13</v>
      </c>
      <c r="C21" s="83">
        <v>871497</v>
      </c>
      <c r="D21" s="80">
        <v>871497</v>
      </c>
      <c r="E21" s="80"/>
      <c r="F21" s="80">
        <v>0</v>
      </c>
      <c r="G21" s="80">
        <v>0</v>
      </c>
      <c r="H21" s="84">
        <v>0</v>
      </c>
      <c r="I21" s="33">
        <f t="shared" si="0"/>
        <v>794</v>
      </c>
      <c r="J21" s="66">
        <v>794</v>
      </c>
      <c r="K21" s="66"/>
      <c r="L21" s="66">
        <v>0</v>
      </c>
      <c r="M21" s="66">
        <v>0</v>
      </c>
      <c r="N21" s="68">
        <v>0</v>
      </c>
    </row>
    <row r="22" spans="1:14" ht="25.5">
      <c r="A22" s="23" t="s">
        <v>25</v>
      </c>
      <c r="B22" s="34" t="s">
        <v>13</v>
      </c>
      <c r="C22" s="83">
        <v>1291191</v>
      </c>
      <c r="D22" s="80">
        <v>497108</v>
      </c>
      <c r="E22" s="80"/>
      <c r="F22" s="80">
        <v>0</v>
      </c>
      <c r="G22" s="80">
        <v>792341</v>
      </c>
      <c r="H22" s="84">
        <v>1742</v>
      </c>
      <c r="I22" s="83">
        <f t="shared" si="0"/>
        <v>1149</v>
      </c>
      <c r="J22" s="66"/>
      <c r="K22" s="66"/>
      <c r="L22" s="66"/>
      <c r="M22" s="66">
        <v>1146</v>
      </c>
      <c r="N22" s="68">
        <v>3</v>
      </c>
    </row>
    <row r="23" spans="1:14" ht="25.5">
      <c r="A23" s="23" t="s">
        <v>27</v>
      </c>
      <c r="B23" s="34" t="s">
        <v>13</v>
      </c>
      <c r="C23" s="83">
        <f>D23+G23+H23</f>
        <v>3551490</v>
      </c>
      <c r="D23" s="80">
        <v>53806</v>
      </c>
      <c r="E23" s="80"/>
      <c r="F23" s="80"/>
      <c r="G23" s="80">
        <v>1453495</v>
      </c>
      <c r="H23" s="84">
        <v>2044189</v>
      </c>
      <c r="I23" s="83">
        <f t="shared" si="0"/>
        <v>5821</v>
      </c>
      <c r="J23" s="60">
        <v>89</v>
      </c>
      <c r="K23" s="60"/>
      <c r="L23" s="60"/>
      <c r="M23" s="60">
        <v>2371</v>
      </c>
      <c r="N23" s="61">
        <v>3361</v>
      </c>
    </row>
    <row r="24" spans="1:14" ht="12.75">
      <c r="A24" s="23" t="s">
        <v>28</v>
      </c>
      <c r="B24" s="34" t="s">
        <v>13</v>
      </c>
      <c r="C24" s="83">
        <f>G24</f>
        <v>246021</v>
      </c>
      <c r="D24" s="80"/>
      <c r="E24" s="80"/>
      <c r="F24" s="80"/>
      <c r="G24" s="80">
        <v>246021</v>
      </c>
      <c r="H24" s="84"/>
      <c r="I24" s="33">
        <f>J24+L24+M24+N24+K24</f>
        <v>406</v>
      </c>
      <c r="J24" s="39"/>
      <c r="K24" s="39"/>
      <c r="L24" s="39"/>
      <c r="M24" s="39">
        <v>406</v>
      </c>
      <c r="N24" s="40"/>
    </row>
    <row r="25" spans="1:14" ht="12.75">
      <c r="A25" s="23" t="s">
        <v>29</v>
      </c>
      <c r="B25" s="34" t="s">
        <v>13</v>
      </c>
      <c r="C25" s="83">
        <v>504427</v>
      </c>
      <c r="D25" s="80">
        <v>0</v>
      </c>
      <c r="E25" s="80"/>
      <c r="F25" s="80"/>
      <c r="G25" s="80">
        <v>453395</v>
      </c>
      <c r="H25" s="84">
        <v>51032</v>
      </c>
      <c r="I25" s="33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>D26+F26+G26+H26</f>
        <v>143520</v>
      </c>
      <c r="D26" s="80"/>
      <c r="E26" s="80"/>
      <c r="F26" s="80"/>
      <c r="G26" s="80">
        <v>143520</v>
      </c>
      <c r="H26" s="84"/>
      <c r="I26" s="33">
        <f>J26+L26+M26+N26+K26</f>
        <v>0</v>
      </c>
      <c r="J26" s="39"/>
      <c r="K26" s="39"/>
      <c r="L26" s="39"/>
      <c r="M26" s="39"/>
      <c r="N26" s="40"/>
    </row>
    <row r="27" spans="1:14" ht="25.5">
      <c r="A27" s="23" t="s">
        <v>36</v>
      </c>
      <c r="B27" s="34" t="s">
        <v>13</v>
      </c>
      <c r="C27" s="74">
        <f>D27+F27+G27+H27</f>
        <v>1321410</v>
      </c>
      <c r="D27" s="80">
        <v>1321410</v>
      </c>
      <c r="E27" s="37"/>
      <c r="F27" s="37"/>
      <c r="G27" s="37"/>
      <c r="H27" s="57"/>
      <c r="I27" s="33">
        <f>J27+L27+M27+N27+K27</f>
        <v>0</v>
      </c>
      <c r="J27" s="39"/>
      <c r="K27" s="39"/>
      <c r="L27" s="39"/>
      <c r="M27" s="39"/>
      <c r="N27" s="40"/>
    </row>
    <row r="28" spans="1:14" ht="13.5" thickBot="1">
      <c r="A28" s="100" t="s">
        <v>14</v>
      </c>
      <c r="B28" s="111"/>
      <c r="C28" s="85">
        <f>SUM(C8:C27)</f>
        <v>32940061</v>
      </c>
      <c r="D28" s="86">
        <f aca="true" t="shared" si="1" ref="D28:N28">SUM(D8:D27)</f>
        <v>12550478</v>
      </c>
      <c r="E28" s="86">
        <f t="shared" si="1"/>
        <v>0</v>
      </c>
      <c r="F28" s="86">
        <f t="shared" si="1"/>
        <v>2642758</v>
      </c>
      <c r="G28" s="86">
        <f t="shared" si="1"/>
        <v>13565587</v>
      </c>
      <c r="H28" s="87">
        <f t="shared" si="1"/>
        <v>4181238</v>
      </c>
      <c r="I28" s="85">
        <f t="shared" si="1"/>
        <v>30300</v>
      </c>
      <c r="J28" s="86">
        <f t="shared" si="1"/>
        <v>14439</v>
      </c>
      <c r="K28" s="86">
        <f t="shared" si="1"/>
        <v>0</v>
      </c>
      <c r="L28" s="86">
        <f t="shared" si="1"/>
        <v>3443</v>
      </c>
      <c r="M28" s="86">
        <f t="shared" si="1"/>
        <v>6518</v>
      </c>
      <c r="N28" s="87">
        <f t="shared" si="1"/>
        <v>5900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11054434</v>
      </c>
      <c r="D8" s="80">
        <v>7323351</v>
      </c>
      <c r="E8" s="80"/>
      <c r="F8" s="80">
        <v>0</v>
      </c>
      <c r="G8" s="80">
        <v>2692885</v>
      </c>
      <c r="H8" s="98">
        <v>1038198</v>
      </c>
      <c r="I8" s="33">
        <f>J8+L8+M8+N8+K8</f>
        <v>13441</v>
      </c>
      <c r="J8" s="66">
        <v>11124</v>
      </c>
      <c r="K8" s="66"/>
      <c r="L8" s="66">
        <v>0</v>
      </c>
      <c r="M8" s="66">
        <v>1156</v>
      </c>
      <c r="N8" s="68">
        <v>1161</v>
      </c>
    </row>
    <row r="9" spans="1:14" ht="12.75">
      <c r="A9" s="47" t="s">
        <v>15</v>
      </c>
      <c r="B9" s="69" t="s">
        <v>13</v>
      </c>
      <c r="C9" s="83">
        <f>D9+F9+G9+H9</f>
        <v>580848</v>
      </c>
      <c r="D9" s="80">
        <v>0</v>
      </c>
      <c r="E9" s="80"/>
      <c r="F9" s="80">
        <v>0</v>
      </c>
      <c r="G9" s="80">
        <v>580848</v>
      </c>
      <c r="H9" s="98">
        <v>0</v>
      </c>
      <c r="I9" s="33">
        <f>J9+L9+M9+N9</f>
        <v>1257</v>
      </c>
      <c r="J9" s="66">
        <v>0</v>
      </c>
      <c r="K9" s="66"/>
      <c r="L9" s="66">
        <v>0</v>
      </c>
      <c r="M9" s="70">
        <v>1257</v>
      </c>
      <c r="N9" s="68">
        <v>0</v>
      </c>
    </row>
    <row r="10" spans="1:14" ht="12.75">
      <c r="A10" s="47" t="s">
        <v>16</v>
      </c>
      <c r="B10" s="69" t="s">
        <v>13</v>
      </c>
      <c r="C10" s="83">
        <f>D10+F10+G10+H10</f>
        <v>2515379</v>
      </c>
      <c r="D10" s="80">
        <v>0</v>
      </c>
      <c r="E10" s="80"/>
      <c r="F10" s="80">
        <v>0</v>
      </c>
      <c r="G10" s="80">
        <v>2515379</v>
      </c>
      <c r="H10" s="98">
        <v>0</v>
      </c>
      <c r="I10" s="33">
        <f>J10+L10+M10+N10</f>
        <v>53</v>
      </c>
      <c r="J10" s="66">
        <v>0</v>
      </c>
      <c r="K10" s="66"/>
      <c r="L10" s="66">
        <v>0</v>
      </c>
      <c r="M10" s="66">
        <v>53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3687218</v>
      </c>
      <c r="D11" s="80">
        <v>2077529</v>
      </c>
      <c r="E11" s="80"/>
      <c r="F11" s="80">
        <v>799190</v>
      </c>
      <c r="G11" s="80">
        <v>627921</v>
      </c>
      <c r="H11" s="98">
        <v>182578</v>
      </c>
      <c r="I11" s="33">
        <f>J11+M11+K11+N11+L11</f>
        <v>3584</v>
      </c>
      <c r="J11" s="71">
        <v>2362</v>
      </c>
      <c r="K11" s="71"/>
      <c r="L11" s="66">
        <v>953</v>
      </c>
      <c r="M11" s="66">
        <v>155</v>
      </c>
      <c r="N11" s="68">
        <v>114</v>
      </c>
    </row>
    <row r="12" spans="1:14" ht="12.75">
      <c r="A12" s="47" t="s">
        <v>17</v>
      </c>
      <c r="B12" s="69" t="s">
        <v>13</v>
      </c>
      <c r="C12" s="83">
        <f aca="true" t="shared" si="0" ref="C12:C22">D12+F12+G12+H12</f>
        <v>551216</v>
      </c>
      <c r="D12" s="80">
        <v>0</v>
      </c>
      <c r="E12" s="80"/>
      <c r="F12" s="80">
        <v>0</v>
      </c>
      <c r="G12" s="80">
        <v>491997</v>
      </c>
      <c r="H12" s="98">
        <v>59219</v>
      </c>
      <c r="I12" s="33">
        <f aca="true" t="shared" si="1" ref="I12:I22">J12+L12+M12+N12</f>
        <v>86</v>
      </c>
      <c r="J12" s="72">
        <v>0</v>
      </c>
      <c r="K12" s="66"/>
      <c r="L12" s="66">
        <v>0</v>
      </c>
      <c r="M12" s="66">
        <v>61</v>
      </c>
      <c r="N12" s="68">
        <v>25</v>
      </c>
    </row>
    <row r="13" spans="1:14" ht="12.75">
      <c r="A13" s="47" t="s">
        <v>19</v>
      </c>
      <c r="B13" s="73" t="s">
        <v>13</v>
      </c>
      <c r="C13" s="83">
        <f t="shared" si="0"/>
        <v>1541162</v>
      </c>
      <c r="D13" s="80">
        <v>0</v>
      </c>
      <c r="E13" s="80"/>
      <c r="F13" s="80">
        <v>0</v>
      </c>
      <c r="G13" s="80">
        <v>1235964</v>
      </c>
      <c r="H13" s="98">
        <v>305198</v>
      </c>
      <c r="I13" s="33">
        <f t="shared" si="1"/>
        <v>1423</v>
      </c>
      <c r="J13" s="72">
        <v>0</v>
      </c>
      <c r="K13" s="66"/>
      <c r="L13" s="66">
        <v>0</v>
      </c>
      <c r="M13" s="66">
        <v>1034</v>
      </c>
      <c r="N13" s="68">
        <v>389</v>
      </c>
    </row>
    <row r="14" spans="1:14" ht="12.75">
      <c r="A14" s="47" t="s">
        <v>23</v>
      </c>
      <c r="B14" s="73" t="s">
        <v>13</v>
      </c>
      <c r="C14" s="83">
        <f t="shared" si="0"/>
        <v>142871</v>
      </c>
      <c r="D14" s="80">
        <v>0</v>
      </c>
      <c r="E14" s="80"/>
      <c r="F14" s="80">
        <v>0</v>
      </c>
      <c r="G14" s="80">
        <v>137676</v>
      </c>
      <c r="H14" s="98">
        <v>5195</v>
      </c>
      <c r="I14" s="33">
        <f t="shared" si="1"/>
        <v>65</v>
      </c>
      <c r="J14" s="72">
        <v>0</v>
      </c>
      <c r="K14" s="66"/>
      <c r="L14" s="66">
        <v>0</v>
      </c>
      <c r="M14" s="66">
        <v>65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33577</v>
      </c>
      <c r="D15" s="80">
        <v>0</v>
      </c>
      <c r="E15" s="80"/>
      <c r="F15" s="80">
        <v>0</v>
      </c>
      <c r="G15" s="80">
        <v>33577</v>
      </c>
      <c r="H15" s="98">
        <v>0</v>
      </c>
      <c r="I15" s="33">
        <f t="shared" si="1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66533</v>
      </c>
      <c r="D16" s="80">
        <v>0</v>
      </c>
      <c r="E16" s="80"/>
      <c r="F16" s="80">
        <v>0</v>
      </c>
      <c r="G16" s="80">
        <v>66533</v>
      </c>
      <c r="H16" s="98">
        <v>0</v>
      </c>
      <c r="I16" s="33">
        <f t="shared" si="1"/>
        <v>0</v>
      </c>
      <c r="J16" s="60">
        <v>0</v>
      </c>
      <c r="K16" s="60"/>
      <c r="L16" s="60">
        <v>0</v>
      </c>
      <c r="M16" s="60">
        <v>0</v>
      </c>
      <c r="N16" s="61">
        <v>0</v>
      </c>
    </row>
    <row r="17" spans="1:14" ht="12.75">
      <c r="A17" s="47" t="s">
        <v>32</v>
      </c>
      <c r="B17" s="73" t="s">
        <v>13</v>
      </c>
      <c r="C17" s="83">
        <f t="shared" si="0"/>
        <v>334610</v>
      </c>
      <c r="D17" s="80">
        <v>0</v>
      </c>
      <c r="E17" s="80"/>
      <c r="F17" s="80">
        <v>0</v>
      </c>
      <c r="G17" s="80">
        <v>334610</v>
      </c>
      <c r="H17" s="98">
        <v>0</v>
      </c>
      <c r="I17" s="33">
        <f t="shared" si="1"/>
        <v>0</v>
      </c>
      <c r="J17" s="60">
        <v>0</v>
      </c>
      <c r="K17" s="60"/>
      <c r="L17" s="60">
        <v>0</v>
      </c>
      <c r="M17" s="60">
        <v>0</v>
      </c>
      <c r="N17" s="61">
        <v>0</v>
      </c>
    </row>
    <row r="18" spans="1:14" ht="12.75">
      <c r="A18" s="47" t="s">
        <v>33</v>
      </c>
      <c r="B18" s="73" t="s">
        <v>13</v>
      </c>
      <c r="C18" s="83">
        <f t="shared" si="0"/>
        <v>2192171</v>
      </c>
      <c r="D18" s="80">
        <v>0</v>
      </c>
      <c r="E18" s="80"/>
      <c r="F18" s="80">
        <v>225586</v>
      </c>
      <c r="G18" s="80">
        <v>1909520</v>
      </c>
      <c r="H18" s="98">
        <v>57065</v>
      </c>
      <c r="I18" s="33">
        <f t="shared" si="1"/>
        <v>95</v>
      </c>
      <c r="J18" s="60">
        <v>0</v>
      </c>
      <c r="K18" s="60"/>
      <c r="L18" s="60">
        <v>0</v>
      </c>
      <c r="M18" s="60">
        <v>51</v>
      </c>
      <c r="N18" s="61">
        <v>44</v>
      </c>
    </row>
    <row r="19" spans="1:14" ht="12.75">
      <c r="A19" s="47" t="s">
        <v>34</v>
      </c>
      <c r="B19" s="73" t="s">
        <v>13</v>
      </c>
      <c r="C19" s="83">
        <f t="shared" si="0"/>
        <v>1403187</v>
      </c>
      <c r="D19" s="80">
        <v>0</v>
      </c>
      <c r="E19" s="80"/>
      <c r="F19" s="80">
        <v>1387021</v>
      </c>
      <c r="G19" s="80">
        <v>16166</v>
      </c>
      <c r="H19" s="98">
        <v>0</v>
      </c>
      <c r="I19" s="33">
        <f t="shared" si="1"/>
        <v>1946</v>
      </c>
      <c r="J19" s="60">
        <v>0</v>
      </c>
      <c r="K19" s="60"/>
      <c r="L19" s="60">
        <v>1946</v>
      </c>
      <c r="M19" s="60">
        <v>0</v>
      </c>
      <c r="N19" s="61">
        <v>0</v>
      </c>
    </row>
    <row r="20" spans="1:14" ht="12.75">
      <c r="A20" s="47" t="s">
        <v>35</v>
      </c>
      <c r="B20" s="73" t="s">
        <v>13</v>
      </c>
      <c r="C20" s="83">
        <f t="shared" si="0"/>
        <v>777742</v>
      </c>
      <c r="D20" s="80">
        <v>0</v>
      </c>
      <c r="E20" s="80"/>
      <c r="F20" s="80">
        <v>0</v>
      </c>
      <c r="G20" s="80">
        <v>777742</v>
      </c>
      <c r="H20" s="98">
        <v>0</v>
      </c>
      <c r="I20" s="33">
        <f t="shared" si="1"/>
        <v>0</v>
      </c>
      <c r="J20" s="60">
        <v>0</v>
      </c>
      <c r="K20" s="60"/>
      <c r="L20" s="60">
        <v>0</v>
      </c>
      <c r="M20" s="60">
        <v>0</v>
      </c>
      <c r="N20" s="61">
        <v>0</v>
      </c>
    </row>
    <row r="21" spans="1:14" ht="12.75">
      <c r="A21" s="47" t="s">
        <v>37</v>
      </c>
      <c r="B21" s="73" t="s">
        <v>13</v>
      </c>
      <c r="C21" s="83">
        <f t="shared" si="0"/>
        <v>1674418</v>
      </c>
      <c r="D21" s="80">
        <v>1674418</v>
      </c>
      <c r="E21" s="80"/>
      <c r="F21" s="80">
        <v>0</v>
      </c>
      <c r="G21" s="80">
        <v>0</v>
      </c>
      <c r="H21" s="98">
        <v>0</v>
      </c>
      <c r="I21" s="33">
        <f t="shared" si="1"/>
        <v>2449</v>
      </c>
      <c r="J21" s="60">
        <v>2449</v>
      </c>
      <c r="K21" s="60"/>
      <c r="L21" s="60">
        <v>0</v>
      </c>
      <c r="M21" s="60">
        <v>0</v>
      </c>
      <c r="N21" s="61">
        <v>0</v>
      </c>
    </row>
    <row r="22" spans="1:14" ht="25.5">
      <c r="A22" s="23" t="s">
        <v>25</v>
      </c>
      <c r="B22" s="34" t="s">
        <v>13</v>
      </c>
      <c r="C22" s="83">
        <f t="shared" si="0"/>
        <v>1339179</v>
      </c>
      <c r="D22" s="39">
        <v>467617</v>
      </c>
      <c r="E22" s="39"/>
      <c r="F22" s="80">
        <v>0</v>
      </c>
      <c r="G22" s="39">
        <v>869790</v>
      </c>
      <c r="H22" s="99">
        <v>1772</v>
      </c>
      <c r="I22" s="33">
        <f t="shared" si="1"/>
        <v>1241</v>
      </c>
      <c r="J22" s="60"/>
      <c r="K22" s="60"/>
      <c r="L22" s="60"/>
      <c r="M22" s="60">
        <v>1238</v>
      </c>
      <c r="N22" s="61">
        <v>3</v>
      </c>
    </row>
    <row r="23" spans="1:14" ht="25.5">
      <c r="A23" s="23" t="s">
        <v>27</v>
      </c>
      <c r="B23" s="34" t="s">
        <v>13</v>
      </c>
      <c r="C23" s="83">
        <f>SUM(D23:H23)</f>
        <v>3588418</v>
      </c>
      <c r="D23" s="80">
        <v>50788</v>
      </c>
      <c r="E23" s="80"/>
      <c r="F23" s="80"/>
      <c r="G23" s="80">
        <v>1522921</v>
      </c>
      <c r="H23" s="84">
        <v>2014709</v>
      </c>
      <c r="I23" s="37">
        <f>J23+L23+M23+N23</f>
        <v>5838</v>
      </c>
      <c r="J23" s="60">
        <v>84</v>
      </c>
      <c r="K23" s="60"/>
      <c r="L23" s="60"/>
      <c r="M23" s="60">
        <v>2455</v>
      </c>
      <c r="N23" s="61">
        <v>3299</v>
      </c>
    </row>
    <row r="24" spans="1:14" ht="12.75">
      <c r="A24" s="23" t="s">
        <v>28</v>
      </c>
      <c r="B24" s="34" t="s">
        <v>13</v>
      </c>
      <c r="C24" s="83">
        <f>SUM(D24:H24)</f>
        <v>253641</v>
      </c>
      <c r="D24" s="80"/>
      <c r="E24" s="80"/>
      <c r="F24" s="80"/>
      <c r="G24" s="80">
        <v>253641</v>
      </c>
      <c r="H24" s="84"/>
      <c r="I24" s="56">
        <f>J24+L24+M24+N24+K24</f>
        <v>414</v>
      </c>
      <c r="J24" s="39"/>
      <c r="K24" s="39"/>
      <c r="L24" s="39"/>
      <c r="M24" s="39">
        <v>414</v>
      </c>
      <c r="N24" s="40"/>
    </row>
    <row r="25" spans="1:14" ht="12.75">
      <c r="A25" s="23" t="s">
        <v>29</v>
      </c>
      <c r="B25" s="34" t="s">
        <v>13</v>
      </c>
      <c r="C25" s="83">
        <f>SUM(D25:H25)</f>
        <v>439447</v>
      </c>
      <c r="D25" s="80"/>
      <c r="E25" s="80"/>
      <c r="F25" s="80"/>
      <c r="G25" s="80">
        <v>387967</v>
      </c>
      <c r="H25" s="84">
        <v>51480</v>
      </c>
      <c r="I25" s="56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>SUM(D26:H26)</f>
        <v>185760</v>
      </c>
      <c r="D26" s="80"/>
      <c r="E26" s="80"/>
      <c r="F26" s="80"/>
      <c r="G26" s="80">
        <v>185760</v>
      </c>
      <c r="H26" s="84"/>
      <c r="I26" s="56">
        <f>J26+L26+M26+N26+K26</f>
        <v>0</v>
      </c>
      <c r="J26" s="39"/>
      <c r="K26" s="39"/>
      <c r="L26" s="39"/>
      <c r="M26" s="39"/>
      <c r="N26" s="40"/>
    </row>
    <row r="27" spans="1:14" ht="26.25" thickBot="1">
      <c r="A27" s="23" t="s">
        <v>36</v>
      </c>
      <c r="B27" s="34" t="s">
        <v>13</v>
      </c>
      <c r="C27" s="92">
        <f>SUM(D27:H27)</f>
        <v>1349148</v>
      </c>
      <c r="D27" s="93">
        <v>1349148</v>
      </c>
      <c r="E27" s="94"/>
      <c r="F27" s="94"/>
      <c r="G27" s="94"/>
      <c r="H27" s="95"/>
      <c r="I27" s="96">
        <f>J27+L27+M27+N27+K27</f>
        <v>0</v>
      </c>
      <c r="J27" s="94"/>
      <c r="K27" s="94"/>
      <c r="L27" s="94"/>
      <c r="M27" s="94"/>
      <c r="N27" s="97"/>
    </row>
    <row r="28" spans="1:14" ht="13.5" thickBot="1">
      <c r="A28" s="100" t="s">
        <v>14</v>
      </c>
      <c r="B28" s="111"/>
      <c r="C28" s="88">
        <f>SUM(C8:C27)</f>
        <v>33710959</v>
      </c>
      <c r="D28" s="89">
        <f aca="true" t="shared" si="2" ref="D28:N28">SUM(D8:D27)</f>
        <v>12942851</v>
      </c>
      <c r="E28" s="89">
        <f t="shared" si="2"/>
        <v>0</v>
      </c>
      <c r="F28" s="89">
        <f t="shared" si="2"/>
        <v>2411797</v>
      </c>
      <c r="G28" s="89">
        <f t="shared" si="2"/>
        <v>14640897</v>
      </c>
      <c r="H28" s="90">
        <f t="shared" si="2"/>
        <v>3715414</v>
      </c>
      <c r="I28" s="91">
        <f t="shared" si="2"/>
        <v>31892</v>
      </c>
      <c r="J28" s="91">
        <f t="shared" si="2"/>
        <v>16019</v>
      </c>
      <c r="K28" s="91">
        <f t="shared" si="2"/>
        <v>0</v>
      </c>
      <c r="L28" s="91">
        <f t="shared" si="2"/>
        <v>2899</v>
      </c>
      <c r="M28" s="91">
        <f t="shared" si="2"/>
        <v>7939</v>
      </c>
      <c r="N28" s="91">
        <f t="shared" si="2"/>
        <v>5035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5.875" style="1" customWidth="1"/>
    <col min="2" max="2" width="9.75390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4" width="15.125" style="1" customWidth="1"/>
    <col min="15" max="16384" width="9.125" style="1" customWidth="1"/>
  </cols>
  <sheetData>
    <row r="1" spans="13:14" ht="12.75">
      <c r="M1" s="102"/>
      <c r="N1" s="102"/>
    </row>
    <row r="2" spans="1:13" ht="12.75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8" ht="12.75">
      <c r="A3" s="3"/>
      <c r="G3" s="24" t="s">
        <v>31</v>
      </c>
      <c r="H3" s="13"/>
    </row>
    <row r="4" spans="5:10" ht="13.5" thickBot="1">
      <c r="E4" s="12"/>
      <c r="J4" s="12"/>
    </row>
    <row r="5" spans="1:14" ht="12.75">
      <c r="A5" s="104" t="s">
        <v>5</v>
      </c>
      <c r="B5" s="105" t="s">
        <v>6</v>
      </c>
      <c r="C5" s="106" t="s">
        <v>0</v>
      </c>
      <c r="D5" s="107"/>
      <c r="E5" s="107"/>
      <c r="F5" s="107"/>
      <c r="G5" s="107"/>
      <c r="H5" s="108"/>
      <c r="I5" s="112" t="s">
        <v>7</v>
      </c>
      <c r="J5" s="107"/>
      <c r="K5" s="107"/>
      <c r="L5" s="107"/>
      <c r="M5" s="107"/>
      <c r="N5" s="108"/>
    </row>
    <row r="6" spans="1:14" ht="12.75">
      <c r="A6" s="104"/>
      <c r="B6" s="105"/>
      <c r="C6" s="4" t="s">
        <v>8</v>
      </c>
      <c r="D6" s="109" t="s">
        <v>9</v>
      </c>
      <c r="E6" s="109"/>
      <c r="F6" s="109"/>
      <c r="G6" s="109"/>
      <c r="H6" s="110"/>
      <c r="I6" s="81" t="s">
        <v>10</v>
      </c>
      <c r="J6" s="109" t="s">
        <v>11</v>
      </c>
      <c r="K6" s="109"/>
      <c r="L6" s="109"/>
      <c r="M6" s="109"/>
      <c r="N6" s="110"/>
    </row>
    <row r="7" spans="1:14" ht="12.75">
      <c r="A7" s="104"/>
      <c r="B7" s="105"/>
      <c r="C7" s="4"/>
      <c r="D7" s="5" t="s">
        <v>1</v>
      </c>
      <c r="E7" s="5" t="s">
        <v>12</v>
      </c>
      <c r="F7" s="5" t="s">
        <v>2</v>
      </c>
      <c r="G7" s="5" t="s">
        <v>3</v>
      </c>
      <c r="H7" s="6" t="s">
        <v>4</v>
      </c>
      <c r="I7" s="82"/>
      <c r="J7" s="5" t="s">
        <v>1</v>
      </c>
      <c r="K7" s="5" t="s">
        <v>12</v>
      </c>
      <c r="L7" s="5" t="s">
        <v>2</v>
      </c>
      <c r="M7" s="5" t="s">
        <v>3</v>
      </c>
      <c r="N7" s="6" t="s">
        <v>4</v>
      </c>
    </row>
    <row r="8" spans="1:14" ht="12.75">
      <c r="A8" s="41" t="s">
        <v>18</v>
      </c>
      <c r="B8" s="65" t="s">
        <v>13</v>
      </c>
      <c r="C8" s="83">
        <f>D8+F8+G8+H8</f>
        <v>10870480</v>
      </c>
      <c r="D8" s="80">
        <v>7463142</v>
      </c>
      <c r="E8" s="80"/>
      <c r="F8" s="80">
        <v>0</v>
      </c>
      <c r="G8" s="80">
        <v>2458779</v>
      </c>
      <c r="H8" s="98">
        <v>948559</v>
      </c>
      <c r="I8" s="33">
        <f>J8+L8+M8+N8+K8</f>
        <v>13418</v>
      </c>
      <c r="J8" s="66">
        <v>11483</v>
      </c>
      <c r="K8" s="66"/>
      <c r="L8" s="66">
        <v>0</v>
      </c>
      <c r="M8" s="66">
        <v>868</v>
      </c>
      <c r="N8" s="68">
        <v>1067</v>
      </c>
    </row>
    <row r="9" spans="1:14" ht="12.75">
      <c r="A9" s="47" t="s">
        <v>15</v>
      </c>
      <c r="B9" s="69" t="s">
        <v>13</v>
      </c>
      <c r="C9" s="83">
        <f>D9+F9+G9+H9</f>
        <v>392310</v>
      </c>
      <c r="D9" s="80">
        <v>0</v>
      </c>
      <c r="E9" s="80"/>
      <c r="F9" s="80">
        <v>0</v>
      </c>
      <c r="G9" s="80">
        <v>392310</v>
      </c>
      <c r="H9" s="98">
        <v>0</v>
      </c>
      <c r="I9" s="33">
        <f>J9+L9+M9+N9</f>
        <v>830</v>
      </c>
      <c r="J9" s="66">
        <v>0</v>
      </c>
      <c r="K9" s="66"/>
      <c r="L9" s="66">
        <v>0</v>
      </c>
      <c r="M9" s="70">
        <v>830</v>
      </c>
      <c r="N9" s="68">
        <v>0</v>
      </c>
    </row>
    <row r="10" spans="1:14" ht="12.75">
      <c r="A10" s="47" t="s">
        <v>16</v>
      </c>
      <c r="B10" s="69" t="s">
        <v>13</v>
      </c>
      <c r="C10" s="83">
        <f>D10+F10+G10+H10</f>
        <v>2247384</v>
      </c>
      <c r="D10" s="80">
        <v>0</v>
      </c>
      <c r="E10" s="80"/>
      <c r="F10" s="80">
        <v>0</v>
      </c>
      <c r="G10" s="80">
        <v>2247384</v>
      </c>
      <c r="H10" s="98">
        <v>0</v>
      </c>
      <c r="I10" s="33">
        <f>J10+L10+M10+N10</f>
        <v>52</v>
      </c>
      <c r="J10" s="66">
        <v>0</v>
      </c>
      <c r="K10" s="66"/>
      <c r="L10" s="66">
        <v>0</v>
      </c>
      <c r="M10" s="66">
        <v>52</v>
      </c>
      <c r="N10" s="68">
        <v>0</v>
      </c>
    </row>
    <row r="11" spans="1:14" ht="25.5">
      <c r="A11" s="47" t="s">
        <v>26</v>
      </c>
      <c r="B11" s="69" t="s">
        <v>13</v>
      </c>
      <c r="C11" s="83">
        <f>D11+G11+E11+H11+F11</f>
        <v>4130800</v>
      </c>
      <c r="D11" s="80">
        <v>2434680</v>
      </c>
      <c r="E11" s="80"/>
      <c r="F11" s="80">
        <v>943178</v>
      </c>
      <c r="G11" s="80">
        <v>564113</v>
      </c>
      <c r="H11" s="98">
        <v>188829</v>
      </c>
      <c r="I11" s="33">
        <f>J11+M11+K11+N11+L11</f>
        <v>4070</v>
      </c>
      <c r="J11" s="71">
        <v>2624</v>
      </c>
      <c r="K11" s="71"/>
      <c r="L11" s="66">
        <v>1174</v>
      </c>
      <c r="M11" s="66">
        <v>157</v>
      </c>
      <c r="N11" s="68">
        <v>115</v>
      </c>
    </row>
    <row r="12" spans="1:14" ht="12.75">
      <c r="A12" s="47" t="s">
        <v>17</v>
      </c>
      <c r="B12" s="69" t="s">
        <v>13</v>
      </c>
      <c r="C12" s="83">
        <f aca="true" t="shared" si="0" ref="C12:C22">D12+F12+G12+H12</f>
        <v>498659</v>
      </c>
      <c r="D12" s="80">
        <v>0</v>
      </c>
      <c r="E12" s="80"/>
      <c r="F12" s="80">
        <v>0</v>
      </c>
      <c r="G12" s="80">
        <v>447947</v>
      </c>
      <c r="H12" s="98">
        <v>50712</v>
      </c>
      <c r="I12" s="33">
        <f aca="true" t="shared" si="1" ref="I12:I22">J12+L12+M12+N12</f>
        <v>77</v>
      </c>
      <c r="J12" s="72">
        <v>0</v>
      </c>
      <c r="K12" s="66"/>
      <c r="L12" s="66">
        <v>0</v>
      </c>
      <c r="M12" s="66">
        <v>57</v>
      </c>
      <c r="N12" s="68">
        <v>20</v>
      </c>
    </row>
    <row r="13" spans="1:14" ht="12.75">
      <c r="A13" s="47" t="s">
        <v>19</v>
      </c>
      <c r="B13" s="73" t="s">
        <v>13</v>
      </c>
      <c r="C13" s="83">
        <f t="shared" si="0"/>
        <v>1450553</v>
      </c>
      <c r="D13" s="80">
        <v>0</v>
      </c>
      <c r="E13" s="80"/>
      <c r="F13" s="80">
        <v>0</v>
      </c>
      <c r="G13" s="80">
        <v>1145184</v>
      </c>
      <c r="H13" s="98">
        <v>305369</v>
      </c>
      <c r="I13" s="33">
        <f t="shared" si="1"/>
        <v>1348</v>
      </c>
      <c r="J13" s="72">
        <v>0</v>
      </c>
      <c r="K13" s="66"/>
      <c r="L13" s="66">
        <v>0</v>
      </c>
      <c r="M13" s="66">
        <v>982</v>
      </c>
      <c r="N13" s="68">
        <v>366</v>
      </c>
    </row>
    <row r="14" spans="1:14" ht="12.75">
      <c r="A14" s="47" t="s">
        <v>23</v>
      </c>
      <c r="B14" s="73" t="s">
        <v>13</v>
      </c>
      <c r="C14" s="83">
        <f t="shared" si="0"/>
        <v>147998</v>
      </c>
      <c r="D14" s="80">
        <v>0</v>
      </c>
      <c r="E14" s="80"/>
      <c r="F14" s="80">
        <v>0</v>
      </c>
      <c r="G14" s="80">
        <v>142396</v>
      </c>
      <c r="H14" s="98">
        <v>5602</v>
      </c>
      <c r="I14" s="33">
        <f t="shared" si="1"/>
        <v>66</v>
      </c>
      <c r="J14" s="72">
        <v>0</v>
      </c>
      <c r="K14" s="66"/>
      <c r="L14" s="66">
        <v>0</v>
      </c>
      <c r="M14" s="66">
        <v>66</v>
      </c>
      <c r="N14" s="68">
        <v>0</v>
      </c>
    </row>
    <row r="15" spans="1:14" ht="12.75">
      <c r="A15" s="47" t="s">
        <v>22</v>
      </c>
      <c r="B15" s="73" t="s">
        <v>13</v>
      </c>
      <c r="C15" s="83">
        <f t="shared" si="0"/>
        <v>46047</v>
      </c>
      <c r="D15" s="80">
        <v>0</v>
      </c>
      <c r="E15" s="80"/>
      <c r="F15" s="80">
        <v>0</v>
      </c>
      <c r="G15" s="80">
        <v>46047</v>
      </c>
      <c r="H15" s="98">
        <v>0</v>
      </c>
      <c r="I15" s="33">
        <f t="shared" si="1"/>
        <v>0</v>
      </c>
      <c r="J15" s="66">
        <v>0</v>
      </c>
      <c r="K15" s="66"/>
      <c r="L15" s="66">
        <v>0</v>
      </c>
      <c r="M15" s="66">
        <v>0</v>
      </c>
      <c r="N15" s="68">
        <v>0</v>
      </c>
    </row>
    <row r="16" spans="1:14" ht="12.75">
      <c r="A16" s="47" t="s">
        <v>24</v>
      </c>
      <c r="B16" s="73" t="s">
        <v>13</v>
      </c>
      <c r="C16" s="83">
        <f t="shared" si="0"/>
        <v>59593</v>
      </c>
      <c r="D16" s="80">
        <v>0</v>
      </c>
      <c r="E16" s="80"/>
      <c r="F16" s="80">
        <v>0</v>
      </c>
      <c r="G16" s="80">
        <v>59593</v>
      </c>
      <c r="H16" s="98">
        <v>0</v>
      </c>
      <c r="I16" s="33">
        <f t="shared" si="1"/>
        <v>0</v>
      </c>
      <c r="J16" s="60">
        <v>0</v>
      </c>
      <c r="K16" s="60"/>
      <c r="L16" s="60">
        <v>0</v>
      </c>
      <c r="M16" s="60">
        <v>0</v>
      </c>
      <c r="N16" s="61">
        <v>0</v>
      </c>
    </row>
    <row r="17" spans="1:14" ht="12.75">
      <c r="A17" s="47" t="s">
        <v>32</v>
      </c>
      <c r="B17" s="73" t="s">
        <v>13</v>
      </c>
      <c r="C17" s="83">
        <f t="shared" si="0"/>
        <v>270313</v>
      </c>
      <c r="D17" s="80">
        <v>0</v>
      </c>
      <c r="E17" s="80"/>
      <c r="F17" s="80">
        <v>0</v>
      </c>
      <c r="G17" s="80">
        <v>270313</v>
      </c>
      <c r="H17" s="98">
        <v>0</v>
      </c>
      <c r="I17" s="33">
        <f t="shared" si="1"/>
        <v>0</v>
      </c>
      <c r="J17" s="60">
        <v>0</v>
      </c>
      <c r="K17" s="60"/>
      <c r="L17" s="60">
        <v>0</v>
      </c>
      <c r="M17" s="60">
        <v>0</v>
      </c>
      <c r="N17" s="61">
        <v>0</v>
      </c>
    </row>
    <row r="18" spans="1:14" ht="12.75">
      <c r="A18" s="47" t="s">
        <v>33</v>
      </c>
      <c r="B18" s="73" t="s">
        <v>13</v>
      </c>
      <c r="C18" s="83">
        <f t="shared" si="0"/>
        <v>2044975</v>
      </c>
      <c r="D18" s="80">
        <v>0</v>
      </c>
      <c r="E18" s="80"/>
      <c r="F18" s="80">
        <v>273395</v>
      </c>
      <c r="G18" s="80">
        <v>1689265</v>
      </c>
      <c r="H18" s="98">
        <v>82315</v>
      </c>
      <c r="I18" s="33">
        <f t="shared" si="1"/>
        <v>86</v>
      </c>
      <c r="J18" s="60">
        <v>0</v>
      </c>
      <c r="K18" s="60"/>
      <c r="L18" s="60">
        <v>0</v>
      </c>
      <c r="M18" s="60">
        <v>44</v>
      </c>
      <c r="N18" s="61">
        <v>42</v>
      </c>
    </row>
    <row r="19" spans="1:14" ht="12.75">
      <c r="A19" s="47" t="s">
        <v>34</v>
      </c>
      <c r="B19" s="73" t="s">
        <v>13</v>
      </c>
      <c r="C19" s="83">
        <f t="shared" si="0"/>
        <v>1617755</v>
      </c>
      <c r="D19" s="80">
        <v>0</v>
      </c>
      <c r="E19" s="80"/>
      <c r="F19" s="80">
        <v>1602260</v>
      </c>
      <c r="G19" s="80">
        <v>15495</v>
      </c>
      <c r="H19" s="98">
        <v>0</v>
      </c>
      <c r="I19" s="33">
        <f t="shared" si="1"/>
        <v>2257</v>
      </c>
      <c r="J19" s="60">
        <v>0</v>
      </c>
      <c r="K19" s="60"/>
      <c r="L19" s="60">
        <v>2257</v>
      </c>
      <c r="M19" s="60">
        <v>0</v>
      </c>
      <c r="N19" s="61">
        <v>0</v>
      </c>
    </row>
    <row r="20" spans="1:14" ht="12.75">
      <c r="A20" s="47" t="s">
        <v>35</v>
      </c>
      <c r="B20" s="73" t="s">
        <v>13</v>
      </c>
      <c r="C20" s="83">
        <f t="shared" si="0"/>
        <v>794314</v>
      </c>
      <c r="D20" s="80">
        <v>0</v>
      </c>
      <c r="E20" s="80"/>
      <c r="F20" s="80">
        <v>0</v>
      </c>
      <c r="G20" s="80">
        <v>794314</v>
      </c>
      <c r="H20" s="98">
        <v>0</v>
      </c>
      <c r="I20" s="33">
        <f t="shared" si="1"/>
        <v>0</v>
      </c>
      <c r="J20" s="60">
        <v>0</v>
      </c>
      <c r="K20" s="60"/>
      <c r="L20" s="60">
        <v>0</v>
      </c>
      <c r="M20" s="60">
        <v>0</v>
      </c>
      <c r="N20" s="61">
        <v>0</v>
      </c>
    </row>
    <row r="21" spans="1:14" ht="12.75">
      <c r="A21" s="47" t="s">
        <v>37</v>
      </c>
      <c r="B21" s="73" t="s">
        <v>13</v>
      </c>
      <c r="C21" s="83">
        <f t="shared" si="0"/>
        <v>1693343</v>
      </c>
      <c r="D21" s="80">
        <v>1693343</v>
      </c>
      <c r="E21" s="80"/>
      <c r="F21" s="80">
        <v>0</v>
      </c>
      <c r="G21" s="80">
        <v>0</v>
      </c>
      <c r="H21" s="98">
        <v>0</v>
      </c>
      <c r="I21" s="33">
        <f t="shared" si="1"/>
        <v>1695</v>
      </c>
      <c r="J21" s="60">
        <v>1695</v>
      </c>
      <c r="K21" s="60"/>
      <c r="L21" s="60">
        <v>0</v>
      </c>
      <c r="M21" s="60">
        <v>0</v>
      </c>
      <c r="N21" s="61">
        <v>0</v>
      </c>
    </row>
    <row r="22" spans="1:14" ht="25.5">
      <c r="A22" s="23" t="s">
        <v>25</v>
      </c>
      <c r="B22" s="34" t="s">
        <v>13</v>
      </c>
      <c r="C22" s="83">
        <f t="shared" si="0"/>
        <v>1371274</v>
      </c>
      <c r="D22" s="39">
        <v>535141</v>
      </c>
      <c r="E22" s="39"/>
      <c r="F22" s="80">
        <v>0</v>
      </c>
      <c r="G22" s="39">
        <v>834465</v>
      </c>
      <c r="H22" s="99">
        <v>1668</v>
      </c>
      <c r="I22" s="33">
        <f t="shared" si="1"/>
        <v>1184</v>
      </c>
      <c r="J22" s="60"/>
      <c r="K22" s="60"/>
      <c r="L22" s="60"/>
      <c r="M22" s="60">
        <v>1180</v>
      </c>
      <c r="N22" s="61">
        <v>4</v>
      </c>
    </row>
    <row r="23" spans="1:14" ht="25.5">
      <c r="A23" s="23" t="s">
        <v>27</v>
      </c>
      <c r="B23" s="34" t="s">
        <v>13</v>
      </c>
      <c r="C23" s="83">
        <f>SUM(D23:H23)</f>
        <v>2982498</v>
      </c>
      <c r="D23" s="80">
        <v>42333</v>
      </c>
      <c r="E23" s="80"/>
      <c r="F23" s="80"/>
      <c r="G23" s="80">
        <v>1259587</v>
      </c>
      <c r="H23" s="84">
        <v>1680578</v>
      </c>
      <c r="I23" s="37">
        <f>J23+L23+M23+N23</f>
        <v>5183</v>
      </c>
      <c r="J23" s="60">
        <v>77</v>
      </c>
      <c r="K23" s="60"/>
      <c r="L23" s="60"/>
      <c r="M23" s="60">
        <v>2140</v>
      </c>
      <c r="N23" s="61">
        <v>2966</v>
      </c>
    </row>
    <row r="24" spans="1:14" ht="12.75">
      <c r="A24" s="23" t="s">
        <v>28</v>
      </c>
      <c r="B24" s="34" t="s">
        <v>13</v>
      </c>
      <c r="C24" s="83">
        <f>SUM(D24:H24)</f>
        <v>224196</v>
      </c>
      <c r="D24" s="80"/>
      <c r="E24" s="80"/>
      <c r="F24" s="80"/>
      <c r="G24" s="80">
        <v>224196</v>
      </c>
      <c r="H24" s="84"/>
      <c r="I24" s="56">
        <f>J24+L24+M24+N24+K24</f>
        <v>379</v>
      </c>
      <c r="J24" s="39"/>
      <c r="K24" s="39"/>
      <c r="L24" s="39"/>
      <c r="M24" s="39">
        <v>379</v>
      </c>
      <c r="N24" s="40"/>
    </row>
    <row r="25" spans="1:14" ht="12.75">
      <c r="A25" s="23" t="s">
        <v>29</v>
      </c>
      <c r="B25" s="34" t="s">
        <v>13</v>
      </c>
      <c r="C25" s="83">
        <f>SUM(D25:H25)</f>
        <v>343732</v>
      </c>
      <c r="D25" s="80"/>
      <c r="E25" s="80"/>
      <c r="F25" s="80"/>
      <c r="G25" s="80">
        <v>297230</v>
      </c>
      <c r="H25" s="84">
        <v>46502</v>
      </c>
      <c r="I25" s="56">
        <f>J25+L25+M25+N25+K25</f>
        <v>0</v>
      </c>
      <c r="J25" s="39"/>
      <c r="K25" s="39"/>
      <c r="L25" s="39"/>
      <c r="M25" s="39"/>
      <c r="N25" s="40"/>
    </row>
    <row r="26" spans="1:14" ht="38.25">
      <c r="A26" s="23" t="s">
        <v>30</v>
      </c>
      <c r="B26" s="34" t="s">
        <v>13</v>
      </c>
      <c r="C26" s="83">
        <f>SUM(D26:H26)</f>
        <v>118080</v>
      </c>
      <c r="D26" s="80"/>
      <c r="E26" s="80"/>
      <c r="F26" s="80"/>
      <c r="G26" s="80">
        <v>118080</v>
      </c>
      <c r="H26" s="84"/>
      <c r="I26" s="56">
        <f>J26+L26+M26+N26+K26</f>
        <v>0</v>
      </c>
      <c r="J26" s="39"/>
      <c r="K26" s="39"/>
      <c r="L26" s="39"/>
      <c r="M26" s="39"/>
      <c r="N26" s="40"/>
    </row>
    <row r="27" spans="1:14" ht="26.25" thickBot="1">
      <c r="A27" s="23" t="s">
        <v>36</v>
      </c>
      <c r="B27" s="34" t="s">
        <v>13</v>
      </c>
      <c r="C27" s="92">
        <f>SUM(D27:H27)</f>
        <v>1231818</v>
      </c>
      <c r="D27" s="93">
        <v>1231818</v>
      </c>
      <c r="E27" s="94"/>
      <c r="F27" s="94"/>
      <c r="G27" s="94"/>
      <c r="H27" s="95"/>
      <c r="I27" s="96">
        <f>J27+L27+M27+N27+K27</f>
        <v>0</v>
      </c>
      <c r="J27" s="94"/>
      <c r="K27" s="94"/>
      <c r="L27" s="94"/>
      <c r="M27" s="94"/>
      <c r="N27" s="97"/>
    </row>
    <row r="28" spans="1:14" ht="13.5" thickBot="1">
      <c r="A28" s="100" t="s">
        <v>14</v>
      </c>
      <c r="B28" s="111"/>
      <c r="C28" s="88">
        <f>SUM(C8:C27)</f>
        <v>32536122</v>
      </c>
      <c r="D28" s="89">
        <f aca="true" t="shared" si="2" ref="D28:N28">SUM(D8:D27)</f>
        <v>13400457</v>
      </c>
      <c r="E28" s="89">
        <f t="shared" si="2"/>
        <v>0</v>
      </c>
      <c r="F28" s="89">
        <f t="shared" si="2"/>
        <v>2818833</v>
      </c>
      <c r="G28" s="89">
        <f t="shared" si="2"/>
        <v>13006698</v>
      </c>
      <c r="H28" s="90">
        <f t="shared" si="2"/>
        <v>3310134</v>
      </c>
      <c r="I28" s="91">
        <f t="shared" si="2"/>
        <v>30645</v>
      </c>
      <c r="J28" s="91">
        <f t="shared" si="2"/>
        <v>15879</v>
      </c>
      <c r="K28" s="91">
        <f t="shared" si="2"/>
        <v>0</v>
      </c>
      <c r="L28" s="91">
        <f t="shared" si="2"/>
        <v>3431</v>
      </c>
      <c r="M28" s="91">
        <f t="shared" si="2"/>
        <v>6755</v>
      </c>
      <c r="N28" s="91">
        <f t="shared" si="2"/>
        <v>4580</v>
      </c>
    </row>
    <row r="30" spans="1:14" ht="12.75">
      <c r="A30" s="1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9">
    <mergeCell ref="A28:B28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2023-04-20T03:24:34Z</dcterms:modified>
  <cp:category/>
  <cp:version/>
  <cp:contentType/>
  <cp:contentStatus/>
</cp:coreProperties>
</file>